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65" windowWidth="28800" windowHeight="15825" activeTab="2"/>
  </bookViews>
  <sheets>
    <sheet name="Noi dung" sheetId="2" r:id="rId1"/>
    <sheet name="Sheet2" sheetId="6" r:id="rId2"/>
    <sheet name="hAM IF" sheetId="5" r:id="rId3"/>
    <sheet name="Sheet1" sheetId="8" r:id="rId4"/>
    <sheet name="Sheet3" sheetId="7" r:id="rId5"/>
    <sheet name="vd ham vlookup" sheetId="9" r:id="rId6"/>
    <sheet name="Ngày công" sheetId="10" r:id="rId7"/>
  </sheets>
  <definedNames>
    <definedName name="_xlcn.WorksheetConnection_Sheet2D4E51" hidden="1">Sheet2!$E$4:$F$5</definedName>
    <definedName name="_xlcn.WorksheetConnection_Sheet3F2H141" hidden="1">Sheet3!$F$2:$G$14</definedName>
  </definedNames>
  <calcPr calcId="144525"/>
</workbook>
</file>

<file path=xl/calcChain.xml><?xml version="1.0" encoding="utf-8"?>
<calcChain xmlns="http://schemas.openxmlformats.org/spreadsheetml/2006/main">
  <c r="H3" i="5" l="1"/>
  <c r="H4" i="5"/>
  <c r="H5" i="5"/>
  <c r="H6" i="5"/>
  <c r="H7" i="5"/>
  <c r="H8" i="5"/>
  <c r="H9" i="5"/>
  <c r="H10" i="5"/>
  <c r="G3" i="5"/>
  <c r="J4" i="9" l="1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F4" i="9"/>
  <c r="F5" i="9"/>
  <c r="G5" i="9" s="1"/>
  <c r="F6" i="9"/>
  <c r="G6" i="9" s="1"/>
  <c r="F7" i="9"/>
  <c r="G7" i="9" s="1"/>
  <c r="F8" i="9"/>
  <c r="G8" i="9" s="1"/>
  <c r="F9" i="9"/>
  <c r="G9" i="9" s="1"/>
  <c r="F10" i="9"/>
  <c r="G10" i="9" s="1"/>
  <c r="F11" i="9"/>
  <c r="G11" i="9" s="1"/>
  <c r="F12" i="9"/>
  <c r="F13" i="9"/>
  <c r="G13" i="9" s="1"/>
  <c r="F14" i="9"/>
  <c r="G14" i="9" s="1"/>
  <c r="F15" i="9"/>
  <c r="G15" i="9" s="1"/>
  <c r="F16" i="9"/>
  <c r="G16" i="9" s="1"/>
  <c r="F17" i="9"/>
  <c r="G17" i="9" s="1"/>
  <c r="F18" i="9"/>
  <c r="G18" i="9" s="1"/>
  <c r="G4" i="9"/>
  <c r="G12" i="9"/>
  <c r="D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2" i="10"/>
  <c r="M5" i="5" l="1"/>
  <c r="M6" i="5"/>
  <c r="H7" i="6"/>
  <c r="B13" i="8" l="1"/>
  <c r="B14" i="8"/>
  <c r="B15" i="8"/>
  <c r="B16" i="8"/>
  <c r="B17" i="8"/>
  <c r="B12" i="8"/>
  <c r="J4" i="8"/>
  <c r="J5" i="8"/>
  <c r="J6" i="8"/>
  <c r="J7" i="8"/>
  <c r="J8" i="8"/>
  <c r="J9" i="8"/>
  <c r="J10" i="8"/>
  <c r="J3" i="8"/>
  <c r="H4" i="8"/>
  <c r="H5" i="8"/>
  <c r="H6" i="8"/>
  <c r="H7" i="8"/>
  <c r="H8" i="8"/>
  <c r="H9" i="8"/>
  <c r="H10" i="8"/>
  <c r="H3" i="8"/>
  <c r="G4" i="8"/>
  <c r="G5" i="8"/>
  <c r="G6" i="8"/>
  <c r="G7" i="8"/>
  <c r="G8" i="8"/>
  <c r="G9" i="8"/>
  <c r="G10" i="8"/>
  <c r="G3" i="8"/>
  <c r="D34" i="7"/>
  <c r="E34" i="7"/>
  <c r="C34" i="7"/>
  <c r="D33" i="7"/>
  <c r="E33" i="7"/>
  <c r="C33" i="7"/>
  <c r="I4" i="6"/>
  <c r="I5" i="6"/>
  <c r="I6" i="6"/>
  <c r="I7" i="6"/>
  <c r="I8" i="6"/>
  <c r="I9" i="6"/>
  <c r="I10" i="6"/>
  <c r="I3" i="6"/>
  <c r="H4" i="6"/>
  <c r="H5" i="6"/>
  <c r="H6" i="6"/>
  <c r="H8" i="6"/>
  <c r="H9" i="6"/>
  <c r="H10" i="6"/>
  <c r="H3" i="6"/>
  <c r="G4" i="6"/>
  <c r="G5" i="6"/>
  <c r="G6" i="6"/>
  <c r="G7" i="6"/>
  <c r="G8" i="6"/>
  <c r="G9" i="6"/>
  <c r="G10" i="6"/>
  <c r="G3" i="6"/>
  <c r="F3" i="6"/>
  <c r="F10" i="6"/>
  <c r="F4" i="6"/>
  <c r="F5" i="6"/>
  <c r="F6" i="6"/>
  <c r="F7" i="6"/>
  <c r="F8" i="6"/>
  <c r="F9" i="6"/>
  <c r="M2" i="5"/>
  <c r="G4" i="5"/>
  <c r="G5" i="5"/>
  <c r="G6" i="5"/>
  <c r="G7" i="5"/>
  <c r="G8" i="5"/>
  <c r="G9" i="5"/>
  <c r="G10" i="5"/>
  <c r="M7" i="5" l="1"/>
</calcChain>
</file>

<file path=xl/connections.xml><?xml version="1.0" encoding="utf-8"?>
<connections xmlns="http://schemas.openxmlformats.org/spreadsheetml/2006/main">
  <connection id="1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Sheet2!$D$4:$E$5" type="102" refreshedVersion="6" minRefreshableVersion="5">
    <extLst>
      <ext xmlns:x15="http://schemas.microsoft.com/office/spreadsheetml/2010/11/main" uri="{DE250136-89BD-433C-8126-D09CA5730AF9}">
        <x15:connection id="Range">
          <x15:rangePr sourceName="_xlcn.WorksheetConnection_Sheet2D4E51"/>
        </x15:connection>
      </ext>
    </extLst>
  </connection>
  <connection id="3" name="WorksheetConnection_Sheet3!$F$2:$H$14" type="102" refreshedVersion="6" minRefreshableVersion="5">
    <extLst>
      <ext xmlns:x15="http://schemas.microsoft.com/office/spreadsheetml/2010/11/main" uri="{DE250136-89BD-433C-8126-D09CA5730AF9}">
        <x15:connection id="Range1">
          <x15:rangePr sourceName="_xlcn.WorksheetConnection_Sheet3F2H141"/>
        </x15:connection>
      </ext>
    </extLst>
  </connection>
</connections>
</file>

<file path=xl/sharedStrings.xml><?xml version="1.0" encoding="utf-8"?>
<sst xmlns="http://schemas.openxmlformats.org/spreadsheetml/2006/main" count="270" uniqueCount="176">
  <si>
    <t>Họ và tên</t>
  </si>
  <si>
    <t>Trung Bình</t>
  </si>
  <si>
    <t>Xếp loại</t>
  </si>
  <si>
    <t>Các thủ thuật hàng đầu trong Excel</t>
  </si>
  <si>
    <t>Điền số ngẫu nhiên</t>
  </si>
  <si>
    <t>Công cụ phân tích nhanh</t>
  </si>
  <si>
    <t>Nguyễn Duy Dương</t>
  </si>
  <si>
    <t>Bùi Đăng Khoa</t>
  </si>
  <si>
    <t>Vũ Thị Thu Hà</t>
  </si>
  <si>
    <t>Nguyễn Thị Kim Loan</t>
  </si>
  <si>
    <t>STT</t>
  </si>
  <si>
    <t>Lọc (Filter)</t>
  </si>
  <si>
    <t>Tạo danh sách trỏ xuống</t>
  </si>
  <si>
    <t>Tự động căn độ rộng cột</t>
  </si>
  <si>
    <t>Chuyển hàng thành cột</t>
  </si>
  <si>
    <t>Xóa trùng nhau (Remove duplicates)</t>
  </si>
  <si>
    <t>Tự tìm kiếm (Go seek)</t>
  </si>
  <si>
    <t>Vlookup</t>
  </si>
  <si>
    <t>Dán giá trị cho biểu thức</t>
  </si>
  <si>
    <t>Hàm IF</t>
  </si>
  <si>
    <t>Tham chiếu tuyệt đối</t>
  </si>
  <si>
    <t>Xem công thức</t>
  </si>
  <si>
    <t>Chuyển chuỗi ký tự thành cột</t>
  </si>
  <si>
    <t>Định dạng có điều kiện</t>
  </si>
  <si>
    <t>Dự đoán</t>
  </si>
  <si>
    <t>SumIFs</t>
  </si>
  <si>
    <t>IFERROR</t>
  </si>
  <si>
    <t>Đánh số thứ tự</t>
  </si>
  <si>
    <t>Chọn tất cả bảng tính</t>
  </si>
  <si>
    <t>Cố định ô tiêu đề</t>
  </si>
  <si>
    <t>Điều hướng nhanh</t>
  </si>
  <si>
    <t>Các hàm xử lý text</t>
  </si>
  <si>
    <t>Ghép nối nhanh</t>
  </si>
  <si>
    <t>Hàm Countifs</t>
  </si>
  <si>
    <t>Gà Excel    -   25 Thủ thuật excel hàng đầu</t>
  </si>
  <si>
    <t>Điểm toán</t>
  </si>
  <si>
    <t>Điểm văn</t>
  </si>
  <si>
    <t>Điểm anh</t>
  </si>
  <si>
    <t>Vũ Văn Cương</t>
  </si>
  <si>
    <t>Bùi Minh Khoa</t>
  </si>
  <si>
    <t>Bùi Minh Tường</t>
  </si>
  <si>
    <t>Nguyễn Thị Bình</t>
  </si>
  <si>
    <t>Đếm số các bạn có trong bảng</t>
  </si>
  <si>
    <t>Kiểm tra bạn Vũ Thị Thu Hà được bao nhiêu điểm toán</t>
  </si>
  <si>
    <t>Họ Tên</t>
  </si>
  <si>
    <t>Tính tổng cột trung bình của các bạn giỏi</t>
  </si>
  <si>
    <t>Đơn giá ngày công</t>
  </si>
  <si>
    <t>Vũ Trùng Dương</t>
  </si>
  <si>
    <t>Số này công</t>
  </si>
  <si>
    <t>Số tiền nhận</t>
  </si>
  <si>
    <t>tên và số tiền nhận là bao nhiêu</t>
  </si>
  <si>
    <t>Ngày sinh</t>
  </si>
  <si>
    <t>Kết quả</t>
  </si>
  <si>
    <t>NGÀY THÁNG</t>
  </si>
  <si>
    <t>13/1/19</t>
  </si>
  <si>
    <t>14/1/19</t>
  </si>
  <si>
    <t>15/1/19</t>
  </si>
  <si>
    <t>16/1/19</t>
  </si>
  <si>
    <t>17/1/19</t>
  </si>
  <si>
    <t>18/1/19</t>
  </si>
  <si>
    <t>19/1/19</t>
  </si>
  <si>
    <t>20/1/19</t>
  </si>
  <si>
    <t>21/1/19</t>
  </si>
  <si>
    <t>22/1/19</t>
  </si>
  <si>
    <t>23/1/19</t>
  </si>
  <si>
    <t>24/1/19</t>
  </si>
  <si>
    <t>25/1/19</t>
  </si>
  <si>
    <t>26/1/19</t>
  </si>
  <si>
    <t>27/1/19</t>
  </si>
  <si>
    <t>28/1/19</t>
  </si>
  <si>
    <t>29/1/19</t>
  </si>
  <si>
    <t>30/1/19</t>
  </si>
  <si>
    <t>Điện thoại sam sung</t>
  </si>
  <si>
    <t>Điện thoại Iphone</t>
  </si>
  <si>
    <t>Điện thoại Bphone</t>
  </si>
  <si>
    <t>Giới tính</t>
  </si>
  <si>
    <t>Nam</t>
  </si>
  <si>
    <t>Nữ</t>
  </si>
  <si>
    <t>tổng số điện thoại bán ra</t>
  </si>
  <si>
    <t>Tổng số ngày bán được hàng</t>
  </si>
  <si>
    <t xml:space="preserve"> tiền thưởng </t>
  </si>
  <si>
    <t xml:space="preserve">Đơn giá </t>
  </si>
  <si>
    <t>ngày công</t>
  </si>
  <si>
    <t>tổng tiền</t>
  </si>
  <si>
    <t>ngày sinh</t>
  </si>
  <si>
    <t>20/5/92</t>
  </si>
  <si>
    <t>31/11/99</t>
  </si>
  <si>
    <t>TÊN NHÂN VIÊN</t>
  </si>
  <si>
    <t>MÃ ID</t>
  </si>
  <si>
    <t>CHỨC VỤ</t>
  </si>
  <si>
    <t>NGÀY CÔNG</t>
  </si>
  <si>
    <t>THÀNH TIỀN</t>
  </si>
  <si>
    <t>THƯỞNG CHUYÊN CẦN</t>
  </si>
  <si>
    <t>Nguyễn Cao Cường</t>
  </si>
  <si>
    <t>Lê Ngọc Thắng</t>
  </si>
  <si>
    <t>Nguyễn Thị Nhung</t>
  </si>
  <si>
    <t>Tống Phước Hưng</t>
  </si>
  <si>
    <t>Lê Văn Kiên</t>
  </si>
  <si>
    <t>Phạm Anh Minh</t>
  </si>
  <si>
    <t>Phạm Đức Mạnh</t>
  </si>
  <si>
    <t>Nguyễn Văn Sang</t>
  </si>
  <si>
    <t>Nguyễn Ngọc Lâm</t>
  </si>
  <si>
    <t>Lê Thị Thu Hường</t>
  </si>
  <si>
    <t>Nguyễn Thanh Tùng</t>
  </si>
  <si>
    <t>Trương Thị Nhung</t>
  </si>
  <si>
    <t>Đỗ Thị Thu</t>
  </si>
  <si>
    <t>Đoàn Hồng Hải</t>
  </si>
  <si>
    <t>Vũ Thị Hoa</t>
  </si>
  <si>
    <t>Giám đốc Ban</t>
  </si>
  <si>
    <t>Chuyên viên</t>
  </si>
  <si>
    <t>Nhân viên</t>
  </si>
  <si>
    <t>Nhân Viên</t>
  </si>
  <si>
    <t>TGĐ</t>
  </si>
  <si>
    <t>P.TGĐ</t>
  </si>
  <si>
    <t>Trưởng bộ phận</t>
  </si>
  <si>
    <t>Tạp vụ</t>
  </si>
  <si>
    <t>Bảng phụ</t>
  </si>
  <si>
    <t>HN147</t>
  </si>
  <si>
    <t>HN139</t>
  </si>
  <si>
    <t>PT215</t>
  </si>
  <si>
    <t>TB141</t>
  </si>
  <si>
    <t>YB227</t>
  </si>
  <si>
    <t>HD140</t>
  </si>
  <si>
    <t>HN233</t>
  </si>
  <si>
    <t>TH196</t>
  </si>
  <si>
    <t>VP157</t>
  </si>
  <si>
    <t>VP129</t>
  </si>
  <si>
    <t>NĐ110</t>
  </si>
  <si>
    <t>NA160</t>
  </si>
  <si>
    <t>NĐ144</t>
  </si>
  <si>
    <t>HG170</t>
  </si>
  <si>
    <t>YB241</t>
  </si>
  <si>
    <t xml:space="preserve">Chức vụ </t>
  </si>
  <si>
    <t>Ngày công làm việc</t>
  </si>
  <si>
    <t>Thưởng 30/4-1/5</t>
  </si>
  <si>
    <t>Ngày vào công ty</t>
  </si>
  <si>
    <t>Số năm công tác</t>
  </si>
  <si>
    <t>Giám đốc ban</t>
  </si>
  <si>
    <t>THƯỞNG 30/4-1/5</t>
  </si>
  <si>
    <t>BẢNG TÍNH LƯƠNG NHÂN VIÊN THÁNG 4/2020</t>
  </si>
  <si>
    <t>QUÊ QUÁN</t>
  </si>
  <si>
    <t>ĐƠN GIÁ NGÀY CÔNG</t>
  </si>
  <si>
    <t>= VLOOKUP(LOOKUP_VALUE;TABLE_ARRAY; COL_INDEX_NUM; RAN_LOOKUP)</t>
  </si>
  <si>
    <t>HN</t>
  </si>
  <si>
    <t>PT</t>
  </si>
  <si>
    <t>YB</t>
  </si>
  <si>
    <t>HD</t>
  </si>
  <si>
    <t>VP</t>
  </si>
  <si>
    <t>NĐ</t>
  </si>
  <si>
    <t>HG</t>
  </si>
  <si>
    <t>TB</t>
  </si>
  <si>
    <t>TH</t>
  </si>
  <si>
    <t>Hà Nội</t>
  </si>
  <si>
    <t>Phú Thọ</t>
  </si>
  <si>
    <t>Thái bình</t>
  </si>
  <si>
    <t>Yên Bái</t>
  </si>
  <si>
    <t>Hải Dương</t>
  </si>
  <si>
    <t>Thanh Hóa</t>
  </si>
  <si>
    <t>Vĩnh PHúc</t>
  </si>
  <si>
    <t>Nam ĐỊnh</t>
  </si>
  <si>
    <t>Hà Giang</t>
  </si>
  <si>
    <t>Tỉnh hành</t>
  </si>
  <si>
    <t>Ký kiệu</t>
  </si>
  <si>
    <t>NĐ160</t>
  </si>
  <si>
    <t>Xác định</t>
  </si>
  <si>
    <t>Điều kiện</t>
  </si>
  <si>
    <t xml:space="preserve">Xếp loại học lực </t>
  </si>
  <si>
    <t>Phần thưởng cuối năm</t>
  </si>
  <si>
    <t>Nếu điểm trung bình &gt;=5 thì lên lớp, không thì ở lại lớp</t>
  </si>
  <si>
    <t>Giỏi</t>
  </si>
  <si>
    <t>Khá</t>
  </si>
  <si>
    <t>Trung bình</t>
  </si>
  <si>
    <t>Số tiền (VNĐ)</t>
  </si>
  <si>
    <t>Tiền thưởng</t>
  </si>
  <si>
    <t>DANH SÁCH HỌC SINH LỚP 3A</t>
  </si>
  <si>
    <t>Nếu điểm trung bình &gt;=8,5 thì xếp loại giỏi, Nếu điểm trung bình từ 7,0 đến 8,5 thì loại khá, Nếu điểm TB từ 5 đến 6,9 là trung bình, còn lại là yếu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</si>
</sst>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₫_-;\-* #,##0.00\ _₫_-;_-* &quot;-&quot;??\ _₫_-;_-@_-"/>
    <numFmt numFmtId="164" formatCode="_(* #,##0_);_(* \(#,##0\);_(* &quot;-&quot;_);_(@_)"/>
    <numFmt numFmtId="165" formatCode="0.0"/>
    <numFmt numFmtId="166" formatCode="_-* #,##0\ _₫_-;\-* #,##0\ _₫_-;_-* &quot;-&quot;??\ _₫_-;_-@_-"/>
    <numFmt numFmtId="167" formatCode="_(* #,##0.0_);_(* \(#,##0.0\);_(* &quot;-&quot;_);_(@_)"/>
    <numFmt numFmtId="168" formatCode="_(* #,##0.00_);_(* \(#,##0.00\);_(* &quot;-&quot;??_);_(@_)"/>
    <numFmt numFmtId="169" formatCode="_-* #,##0.00_-;\-* #,##0.00_-;_-* &quot;-&quot;??_-;_-@_-"/>
  </numFmts>
  <fonts count="2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4"/>
      <color theme="1"/>
      <name val="Times New Roman"/>
      <family val="1"/>
    </font>
    <font>
      <sz val="24"/>
      <color theme="1"/>
      <name val="Times New Roman"/>
      <family val="1"/>
    </font>
    <font>
      <sz val="12"/>
      <name val="VNI-Times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.VnTime"/>
      <family val="2"/>
    </font>
    <font>
      <sz val="10"/>
      <name val="Arial"/>
      <family val="2"/>
    </font>
    <font>
      <sz val="10"/>
      <name val="Arial"/>
      <family val="2"/>
      <charset val="163"/>
    </font>
    <font>
      <u/>
      <sz val="10"/>
      <color theme="10"/>
      <name val="Arial"/>
      <family val="2"/>
      <charset val="163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0">
    <xf numFmtId="0" fontId="0" fillId="0" borderId="0"/>
    <xf numFmtId="0" fontId="4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0" fillId="0" borderId="0"/>
    <xf numFmtId="168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/>
    <xf numFmtId="0" fontId="5" fillId="0" borderId="0"/>
    <xf numFmtId="0" fontId="12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/>
    <xf numFmtId="0" fontId="2" fillId="3" borderId="5" xfId="0" applyFont="1" applyFill="1" applyBorder="1"/>
    <xf numFmtId="0" fontId="2" fillId="3" borderId="0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1" fillId="2" borderId="1" xfId="1" applyFont="1" applyFill="1" applyBorder="1" applyAlignment="1">
      <alignment horizontal="center"/>
    </xf>
    <xf numFmtId="0" fontId="1" fillId="2" borderId="1" xfId="1" applyFont="1" applyFill="1" applyBorder="1"/>
    <xf numFmtId="0" fontId="1" fillId="0" borderId="0" xfId="1" applyFont="1" applyFill="1" applyBorder="1" applyAlignment="1">
      <alignment horizontal="center"/>
    </xf>
    <xf numFmtId="0" fontId="1" fillId="0" borderId="0" xfId="1" applyFont="1" applyFill="1" applyBorder="1"/>
    <xf numFmtId="0" fontId="0" fillId="0" borderId="0" xfId="0" applyFill="1" applyBorder="1"/>
    <xf numFmtId="165" fontId="0" fillId="0" borderId="0" xfId="0" applyNumberFormat="1"/>
    <xf numFmtId="166" fontId="0" fillId="0" borderId="0" xfId="2" applyNumberFormat="1" applyFont="1"/>
    <xf numFmtId="0" fontId="0" fillId="0" borderId="0" xfId="0" applyBorder="1"/>
    <xf numFmtId="166" fontId="1" fillId="2" borderId="1" xfId="2" applyNumberFormat="1" applyFont="1" applyFill="1" applyBorder="1"/>
    <xf numFmtId="0" fontId="1" fillId="2" borderId="1" xfId="1" applyFont="1" applyFill="1" applyBorder="1" applyAlignment="1">
      <alignment horizontal="center" vertical="center" wrapText="1"/>
    </xf>
    <xf numFmtId="166" fontId="1" fillId="2" borderId="1" xfId="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4" fontId="1" fillId="2" borderId="1" xfId="1" applyNumberFormat="1" applyFont="1" applyFill="1" applyBorder="1"/>
    <xf numFmtId="164" fontId="0" fillId="0" borderId="0" xfId="3" applyFont="1"/>
    <xf numFmtId="0" fontId="0" fillId="0" borderId="1" xfId="0" applyBorder="1"/>
    <xf numFmtId="164" fontId="0" fillId="0" borderId="1" xfId="3" applyFont="1" applyBorder="1"/>
    <xf numFmtId="14" fontId="1" fillId="2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165" fontId="1" fillId="0" borderId="0" xfId="1" applyNumberFormat="1" applyFont="1" applyFill="1" applyBorder="1"/>
    <xf numFmtId="167" fontId="1" fillId="0" borderId="0" xfId="3" applyNumberFormat="1" applyFont="1" applyFill="1" applyBorder="1"/>
    <xf numFmtId="0" fontId="7" fillId="0" borderId="0" xfId="0" applyFont="1"/>
    <xf numFmtId="164" fontId="7" fillId="0" borderId="0" xfId="0" applyNumberFormat="1" applyFont="1"/>
    <xf numFmtId="0" fontId="1" fillId="6" borderId="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164" fontId="1" fillId="6" borderId="12" xfId="0" applyNumberFormat="1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13" xfId="0" applyFont="1" applyFill="1" applyBorder="1" applyAlignment="1">
      <alignment horizontal="center"/>
    </xf>
    <xf numFmtId="0" fontId="1" fillId="6" borderId="14" xfId="0" applyFont="1" applyFill="1" applyBorder="1"/>
    <xf numFmtId="0" fontId="7" fillId="0" borderId="12" xfId="0" applyFont="1" applyBorder="1"/>
    <xf numFmtId="164" fontId="7" fillId="0" borderId="14" xfId="0" applyNumberFormat="1" applyFont="1" applyBorder="1"/>
    <xf numFmtId="0" fontId="7" fillId="0" borderId="14" xfId="0" applyFont="1" applyBorder="1"/>
    <xf numFmtId="165" fontId="7" fillId="0" borderId="0" xfId="0" applyNumberFormat="1" applyFont="1"/>
    <xf numFmtId="166" fontId="7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165" fontId="1" fillId="0" borderId="0" xfId="0" applyNumberFormat="1" applyFont="1"/>
    <xf numFmtId="167" fontId="1" fillId="0" borderId="0" xfId="0" applyNumberFormat="1" applyFont="1"/>
    <xf numFmtId="164" fontId="1" fillId="6" borderId="14" xfId="3" applyFont="1" applyFill="1" applyBorder="1"/>
    <xf numFmtId="164" fontId="7" fillId="0" borderId="0" xfId="3" applyFont="1"/>
    <xf numFmtId="164" fontId="1" fillId="6" borderId="12" xfId="3" applyFont="1" applyFill="1" applyBorder="1" applyAlignment="1">
      <alignment horizontal="center" vertical="center"/>
    </xf>
    <xf numFmtId="14" fontId="1" fillId="6" borderId="14" xfId="0" applyNumberFormat="1" applyFont="1" applyFill="1" applyBorder="1" applyAlignment="1">
      <alignment horizontal="right"/>
    </xf>
    <xf numFmtId="0" fontId="1" fillId="6" borderId="14" xfId="0" applyFont="1" applyFill="1" applyBorder="1" applyAlignment="1">
      <alignment horizontal="right"/>
    </xf>
    <xf numFmtId="0" fontId="16" fillId="0" borderId="0" xfId="0" applyFont="1" applyAlignment="1">
      <alignment vertical="center"/>
    </xf>
    <xf numFmtId="0" fontId="17" fillId="0" borderId="14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12" xfId="0" applyFont="1" applyBorder="1"/>
    <xf numFmtId="0" fontId="1" fillId="0" borderId="1" xfId="31" applyFont="1" applyFill="1" applyBorder="1" applyAlignment="1">
      <alignment vertical="top"/>
    </xf>
    <xf numFmtId="0" fontId="17" fillId="0" borderId="1" xfId="0" applyFont="1" applyBorder="1"/>
    <xf numFmtId="0" fontId="17" fillId="0" borderId="0" xfId="0" applyFont="1"/>
    <xf numFmtId="0" fontId="1" fillId="3" borderId="1" xfId="31" applyFont="1" applyFill="1" applyBorder="1" applyAlignment="1">
      <alignment vertical="top"/>
    </xf>
    <xf numFmtId="0" fontId="17" fillId="0" borderId="16" xfId="0" applyFont="1" applyBorder="1"/>
    <xf numFmtId="0" fontId="1" fillId="0" borderId="15" xfId="31" applyFont="1" applyFill="1" applyBorder="1" applyAlignment="1">
      <alignment vertical="top"/>
    </xf>
    <xf numFmtId="0" fontId="17" fillId="0" borderId="15" xfId="0" applyFont="1" applyBorder="1"/>
    <xf numFmtId="0" fontId="1" fillId="9" borderId="1" xfId="31" applyNumberFormat="1" applyFont="1" applyFill="1" applyBorder="1" applyAlignment="1">
      <alignment vertical="top"/>
    </xf>
    <xf numFmtId="0" fontId="1" fillId="3" borderId="1" xfId="4" applyNumberFormat="1" applyFont="1" applyFill="1" applyBorder="1" applyAlignment="1">
      <alignment vertical="top"/>
    </xf>
    <xf numFmtId="0" fontId="17" fillId="9" borderId="1" xfId="0" applyFont="1" applyFill="1" applyBorder="1"/>
    <xf numFmtId="0" fontId="1" fillId="0" borderId="1" xfId="31" applyNumberFormat="1" applyFont="1" applyBorder="1" applyAlignment="1">
      <alignment vertical="top"/>
    </xf>
    <xf numFmtId="0" fontId="1" fillId="3" borderId="1" xfId="31" applyNumberFormat="1" applyFont="1" applyFill="1" applyBorder="1" applyAlignment="1">
      <alignment vertical="top"/>
    </xf>
    <xf numFmtId="0" fontId="17" fillId="0" borderId="12" xfId="0" applyFont="1" applyBorder="1" applyAlignment="1">
      <alignment vertical="center"/>
    </xf>
    <xf numFmtId="0" fontId="1" fillId="0" borderId="1" xfId="31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" fillId="9" borderId="1" xfId="31" applyNumberFormat="1" applyFont="1" applyFill="1" applyBorder="1" applyAlignment="1">
      <alignment vertical="center"/>
    </xf>
    <xf numFmtId="0" fontId="1" fillId="3" borderId="1" xfId="4" applyNumberFormat="1" applyFont="1" applyFill="1" applyBorder="1" applyAlignment="1">
      <alignment vertical="center"/>
    </xf>
    <xf numFmtId="0" fontId="17" fillId="9" borderId="1" xfId="0" applyFont="1" applyFill="1" applyBorder="1" applyAlignment="1">
      <alignment vertical="center"/>
    </xf>
    <xf numFmtId="0" fontId="18" fillId="8" borderId="1" xfId="0" applyFont="1" applyFill="1" applyBorder="1" applyAlignment="1">
      <alignment vertical="center" wrapText="1"/>
    </xf>
    <xf numFmtId="0" fontId="18" fillId="8" borderId="10" xfId="0" applyFont="1" applyFill="1" applyBorder="1" applyAlignment="1">
      <alignment vertical="center" wrapText="1"/>
    </xf>
    <xf numFmtId="0" fontId="17" fillId="0" borderId="0" xfId="0" applyFont="1" applyAlignment="1">
      <alignment wrapText="1"/>
    </xf>
    <xf numFmtId="166" fontId="17" fillId="0" borderId="13" xfId="2" applyNumberFormat="1" applyFont="1" applyBorder="1" applyAlignment="1">
      <alignment vertical="center" wrapText="1"/>
    </xf>
    <xf numFmtId="166" fontId="1" fillId="0" borderId="1" xfId="2" applyNumberFormat="1" applyFont="1" applyFill="1" applyBorder="1" applyAlignment="1">
      <alignment vertical="top" wrapText="1"/>
    </xf>
    <xf numFmtId="166" fontId="1" fillId="0" borderId="1" xfId="2" applyNumberFormat="1" applyFont="1" applyFill="1" applyBorder="1" applyAlignment="1">
      <alignment vertical="top"/>
    </xf>
    <xf numFmtId="166" fontId="1" fillId="0" borderId="1" xfId="2" applyNumberFormat="1" applyFont="1" applyFill="1" applyBorder="1" applyAlignment="1">
      <alignment vertical="center" wrapText="1"/>
    </xf>
    <xf numFmtId="166" fontId="1" fillId="0" borderId="15" xfId="2" applyNumberFormat="1" applyFont="1" applyFill="1" applyBorder="1" applyAlignment="1">
      <alignment vertical="top"/>
    </xf>
    <xf numFmtId="166" fontId="17" fillId="0" borderId="0" xfId="2" applyNumberFormat="1" applyFont="1"/>
    <xf numFmtId="166" fontId="17" fillId="0" borderId="1" xfId="2" applyNumberFormat="1" applyFont="1" applyBorder="1"/>
    <xf numFmtId="166" fontId="1" fillId="0" borderId="1" xfId="2" applyNumberFormat="1" applyFont="1" applyBorder="1" applyAlignment="1">
      <alignment vertical="top"/>
    </xf>
    <xf numFmtId="166" fontId="1" fillId="9" borderId="1" xfId="2" applyNumberFormat="1" applyFont="1" applyFill="1" applyBorder="1" applyAlignment="1">
      <alignment vertical="top"/>
    </xf>
    <xf numFmtId="166" fontId="1" fillId="3" borderId="1" xfId="2" quotePrefix="1" applyNumberFormat="1" applyFont="1" applyFill="1" applyBorder="1" applyAlignment="1">
      <alignment vertical="top"/>
    </xf>
    <xf numFmtId="166" fontId="1" fillId="3" borderId="1" xfId="2" quotePrefix="1" applyNumberFormat="1" applyFont="1" applyFill="1" applyBorder="1" applyAlignment="1">
      <alignment vertical="center"/>
    </xf>
    <xf numFmtId="166" fontId="1" fillId="3" borderId="15" xfId="2" quotePrefix="1" applyNumberFormat="1" applyFont="1" applyFill="1" applyBorder="1" applyAlignment="1">
      <alignment vertical="top"/>
    </xf>
    <xf numFmtId="0" fontId="17" fillId="7" borderId="1" xfId="0" applyFont="1" applyFill="1" applyBorder="1" applyAlignment="1">
      <alignment wrapText="1"/>
    </xf>
    <xf numFmtId="166" fontId="17" fillId="7" borderId="1" xfId="2" applyNumberFormat="1" applyFont="1" applyFill="1" applyBorder="1" applyAlignment="1">
      <alignment wrapText="1"/>
    </xf>
    <xf numFmtId="0" fontId="17" fillId="0" borderId="1" xfId="0" applyFont="1" applyFill="1" applyBorder="1"/>
    <xf numFmtId="166" fontId="17" fillId="0" borderId="1" xfId="2" applyNumberFormat="1" applyFont="1" applyFill="1" applyBorder="1"/>
    <xf numFmtId="0" fontId="1" fillId="0" borderId="1" xfId="31" applyNumberFormat="1" applyFont="1" applyFill="1" applyBorder="1" applyAlignment="1">
      <alignment vertical="center" wrapText="1"/>
    </xf>
    <xf numFmtId="166" fontId="17" fillId="0" borderId="1" xfId="2" applyNumberFormat="1" applyFont="1" applyBorder="1" applyAlignment="1">
      <alignment vertical="center"/>
    </xf>
    <xf numFmtId="166" fontId="17" fillId="0" borderId="15" xfId="2" applyNumberFormat="1" applyFont="1" applyBorder="1"/>
    <xf numFmtId="166" fontId="17" fillId="0" borderId="0" xfId="2" quotePrefix="1" applyNumberFormat="1" applyFont="1"/>
    <xf numFmtId="166" fontId="17" fillId="0" borderId="0" xfId="2" applyNumberFormat="1" applyFont="1" applyAlignment="1">
      <alignment wrapText="1"/>
    </xf>
    <xf numFmtId="166" fontId="16" fillId="0" borderId="0" xfId="2" applyNumberFormat="1" applyFont="1" applyAlignment="1">
      <alignment vertical="center"/>
    </xf>
    <xf numFmtId="166" fontId="17" fillId="0" borderId="18" xfId="2" applyNumberFormat="1" applyFont="1" applyBorder="1" applyAlignment="1">
      <alignment vertical="center" wrapText="1"/>
    </xf>
    <xf numFmtId="166" fontId="17" fillId="0" borderId="17" xfId="2" applyNumberFormat="1" applyFont="1" applyBorder="1"/>
    <xf numFmtId="166" fontId="17" fillId="0" borderId="13" xfId="2" applyNumberFormat="1" applyFont="1" applyBorder="1"/>
    <xf numFmtId="166" fontId="17" fillId="0" borderId="17" xfId="2" applyNumberFormat="1" applyFont="1" applyBorder="1" applyAlignment="1">
      <alignment vertical="center"/>
    </xf>
    <xf numFmtId="166" fontId="17" fillId="0" borderId="19" xfId="2" applyNumberFormat="1" applyFont="1" applyBorder="1"/>
    <xf numFmtId="166" fontId="17" fillId="7" borderId="1" xfId="2" applyNumberFormat="1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0" fillId="0" borderId="11" xfId="0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/>
    <xf numFmtId="0" fontId="19" fillId="0" borderId="0" xfId="0" applyFont="1" applyAlignment="1"/>
    <xf numFmtId="0" fontId="1" fillId="0" borderId="0" xfId="1" applyFont="1" applyFill="1" applyBorder="1" applyAlignment="1">
      <alignment horizontal="center" vertical="center"/>
    </xf>
    <xf numFmtId="164" fontId="0" fillId="0" borderId="0" xfId="3" applyFont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Border="1" applyAlignment="1">
      <alignment horizontal="left" vertical="center"/>
    </xf>
    <xf numFmtId="164" fontId="0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7" borderId="1" xfId="1" applyFont="1" applyFill="1" applyBorder="1"/>
    <xf numFmtId="0" fontId="1" fillId="7" borderId="1" xfId="1" applyFont="1" applyFill="1" applyBorder="1" applyAlignment="1">
      <alignment horizontal="center"/>
    </xf>
    <xf numFmtId="0" fontId="1" fillId="0" borderId="1" xfId="1" applyFont="1" applyFill="1" applyBorder="1"/>
    <xf numFmtId="0" fontId="1" fillId="0" borderId="1" xfId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left" vertical="center" wrapText="1"/>
    </xf>
    <xf numFmtId="166" fontId="1" fillId="0" borderId="1" xfId="2" applyNumberFormat="1" applyFont="1" applyFill="1" applyBorder="1"/>
    <xf numFmtId="166" fontId="0" fillId="0" borderId="1" xfId="2" applyNumberFormat="1" applyFont="1" applyFill="1" applyBorder="1"/>
    <xf numFmtId="166" fontId="0" fillId="0" borderId="1" xfId="2" applyNumberFormat="1" applyFont="1" applyBorder="1"/>
    <xf numFmtId="167" fontId="1" fillId="7" borderId="1" xfId="3" applyNumberFormat="1" applyFont="1" applyFill="1" applyBorder="1"/>
    <xf numFmtId="0" fontId="1" fillId="0" borderId="1" xfId="1" applyFont="1" applyFill="1" applyBorder="1" applyAlignment="1">
      <alignment vertical="center"/>
    </xf>
    <xf numFmtId="0" fontId="1" fillId="0" borderId="1" xfId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center"/>
    </xf>
    <xf numFmtId="165" fontId="1" fillId="0" borderId="1" xfId="1" applyNumberFormat="1" applyFont="1" applyFill="1" applyBorder="1"/>
    <xf numFmtId="0" fontId="8" fillId="2" borderId="1" xfId="1" applyFont="1" applyFill="1" applyBorder="1" applyAlignment="1">
      <alignment horizontal="center" vertical="center" wrapText="1"/>
    </xf>
    <xf numFmtId="164" fontId="8" fillId="2" borderId="1" xfId="3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8" fillId="2" borderId="0" xfId="1" applyFont="1" applyFill="1" applyBorder="1" applyAlignment="1">
      <alignment horizontal="center" vertical="center" wrapText="1"/>
    </xf>
    <xf numFmtId="0" fontId="20" fillId="0" borderId="0" xfId="0" applyFont="1"/>
    <xf numFmtId="0" fontId="16" fillId="0" borderId="20" xfId="0" applyFont="1" applyBorder="1" applyAlignment="1">
      <alignment horizontal="center" vertical="center"/>
    </xf>
  </cellXfs>
  <cellStyles count="40">
    <cellStyle name="Comma" xfId="2" builtinId="3"/>
    <cellStyle name="Comma [0]" xfId="3" builtinId="6"/>
    <cellStyle name="Comma 10" xfId="5"/>
    <cellStyle name="Comma 2" xfId="6"/>
    <cellStyle name="Comma 2 2" xfId="7"/>
    <cellStyle name="Comma 2 2 2" xfId="8"/>
    <cellStyle name="Comma 3" xfId="9"/>
    <cellStyle name="Comma 3 2" xfId="10"/>
    <cellStyle name="Comma 3 3" xfId="11"/>
    <cellStyle name="Comma 4" xfId="12"/>
    <cellStyle name="Comma 4 2" xfId="13"/>
    <cellStyle name="Comma 5" xfId="14"/>
    <cellStyle name="Comma 5 2" xfId="15"/>
    <cellStyle name="Comma 6" xfId="16"/>
    <cellStyle name="Comma 7" xfId="17"/>
    <cellStyle name="Comma 8" xfId="18"/>
    <cellStyle name="Comma 9" xfId="19"/>
    <cellStyle name="Hyperlink 2" xfId="20"/>
    <cellStyle name="Normal" xfId="0" builtinId="0"/>
    <cellStyle name="Normal 2" xfId="21"/>
    <cellStyle name="Normal 2 2" xfId="22"/>
    <cellStyle name="Normal 2 2 2" xfId="23"/>
    <cellStyle name="Normal 3" xfId="24"/>
    <cellStyle name="Normal 3 2" xfId="25"/>
    <cellStyle name="Normal 3 3" xfId="26"/>
    <cellStyle name="Normal 4" xfId="27"/>
    <cellStyle name="Normal 4 2" xfId="28"/>
    <cellStyle name="Normal 5" xfId="29"/>
    <cellStyle name="Normal 6" xfId="30"/>
    <cellStyle name="Normal 7" xfId="4"/>
    <cellStyle name="Normal_Co Ban - Bai Tap 17" xfId="1"/>
    <cellStyle name="Normal_LUONG001" xfId="31"/>
    <cellStyle name="Percent 2" xfId="33"/>
    <cellStyle name="Percent 3" xfId="34"/>
    <cellStyle name="Percent 3 2" xfId="35"/>
    <cellStyle name="Percent 4" xfId="36"/>
    <cellStyle name="Percent 5" xfId="37"/>
    <cellStyle name="Percent 6" xfId="38"/>
    <cellStyle name="Percent 7" xfId="39"/>
    <cellStyle name="Percent 8" xfId="32"/>
  </cellStyles>
  <dxfs count="15"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6" formatCode="_-* #,##0\ _₫_-;\-* #,##0\ _₫_-;_-* &quot;-&quot;??\ _₫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6" formatCode="_-* #,##0\ _₫_-;\-* #,##0\ _₫_-;_-* &quot;-&quot;??\ _₫_-;_-@_-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6" formatCode="_-* #,##0\ _₫_-;\-* #,##0\ _₫_-;_-* &quot;-&quot;??\ _₫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6" formatCode="_-* #,##0\ _₫_-;\-* #,##0\ _₫_-;_-* &quot;-&quot;??\ _₫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6" formatCode="_-* #,##0\ _₫_-;\-* #,##0\ _₫_-;_-* &quot;-&quot;??\ _₫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6" formatCode="_-* #,##0\ _₫_-;\-* #,##0\ _₫_-;_-* &quot;-&quot;??\ _₫_-;_-@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6" formatCode="_-* #,##0\ _₫_-;\-* #,##0\ _₫_-;_-* &quot;-&quot;??\ _₫_-;_-@_-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1" name="Table1" displayName="Table1" ref="A3:J18" totalsRowShown="0" headerRowDxfId="14" dataDxfId="12" headerRowBorderDxfId="13" tableBorderDxfId="11" totalsRowBorderDxfId="10">
  <autoFilter ref="A3:J18"/>
  <tableColumns count="10">
    <tableColumn id="1" name="STT" dataDxfId="9"/>
    <tableColumn id="2" name="TÊN NHÂN VIÊN" dataDxfId="8" dataCellStyle="Normal_LUONG001"/>
    <tableColumn id="3" name="MÃ ID" dataDxfId="7" dataCellStyle="Comma"/>
    <tableColumn id="4" name="CHỨC VỤ" dataDxfId="6" dataCellStyle="Comma"/>
    <tableColumn id="5" name="NGÀY CÔNG" dataDxfId="5"/>
    <tableColumn id="6" name="ĐƠN GIÁ NGÀY CÔNG" dataDxfId="4" dataCellStyle="Comma">
      <calculatedColumnFormula>+VLOOKUP(Table1[[#This Row],[CHỨC VỤ]],$B$22:$D$28,3,0)</calculatedColumnFormula>
    </tableColumn>
    <tableColumn id="7" name="THÀNH TIỀN" dataDxfId="3" dataCellStyle="Comma">
      <calculatedColumnFormula>+Table1[[#This Row],[ĐƠN GIÁ NGÀY CÔNG]]*Table1[[#This Row],[NGÀY CÔNG]]</calculatedColumnFormula>
    </tableColumn>
    <tableColumn id="8" name="THƯỞNG 30/4-1/5" dataDxfId="2" dataCellStyle="Comma">
      <calculatedColumnFormula>+VLOOKUP(Table1[[#This Row],[CHỨC VỤ]],$B$22:$D$28,2,0)</calculatedColumnFormula>
    </tableColumn>
    <tableColumn id="9" name="THƯỞNG CHUYÊN CẦN" dataDxfId="1" dataCellStyle="Comma"/>
    <tableColumn id="10" name="QUÊ QUÁN" dataDxfId="0" dataCellStyle="Comma">
      <calculatedColumnFormula>+VLOOKUP(LEFT(Table1[[#This Row],[MÃ ID]],2),$F$22:$G$31,2,0)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workbookViewId="0">
      <selection activeCell="C14" sqref="C14"/>
    </sheetView>
  </sheetViews>
  <sheetFormatPr defaultColWidth="8.7109375" defaultRowHeight="18.75"/>
  <cols>
    <col min="1" max="16384" width="8.7109375" style="1"/>
  </cols>
  <sheetData>
    <row r="1" spans="2:13" ht="30.75">
      <c r="B1" s="110" t="s">
        <v>34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2:13" ht="13.5" customHeight="1" thickBot="1"/>
    <row r="3" spans="2:13" ht="30.75">
      <c r="B3" s="107" t="s">
        <v>3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9"/>
    </row>
    <row r="4" spans="2:13" ht="12.6" customHeight="1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>
      <c r="B5" s="2">
        <v>1</v>
      </c>
      <c r="C5" s="3" t="s">
        <v>27</v>
      </c>
      <c r="D5" s="3"/>
      <c r="E5" s="3"/>
      <c r="F5" s="3"/>
      <c r="G5" s="3"/>
      <c r="H5" s="2"/>
      <c r="I5" s="3">
        <v>14</v>
      </c>
      <c r="J5" s="3" t="s">
        <v>20</v>
      </c>
      <c r="K5" s="3"/>
      <c r="L5" s="3"/>
      <c r="M5" s="4"/>
    </row>
    <row r="6" spans="2:13">
      <c r="B6" s="2">
        <v>2</v>
      </c>
      <c r="C6" s="3" t="s">
        <v>4</v>
      </c>
      <c r="D6" s="3"/>
      <c r="E6" s="3"/>
      <c r="F6" s="3"/>
      <c r="G6" s="3"/>
      <c r="H6" s="2"/>
      <c r="I6" s="3">
        <v>15</v>
      </c>
      <c r="J6" s="3" t="s">
        <v>21</v>
      </c>
      <c r="K6" s="3"/>
      <c r="L6" s="3"/>
      <c r="M6" s="4"/>
    </row>
    <row r="7" spans="2:13">
      <c r="B7" s="2">
        <v>3</v>
      </c>
      <c r="C7" s="1" t="s">
        <v>28</v>
      </c>
      <c r="D7" s="3"/>
      <c r="E7" s="3"/>
      <c r="F7" s="3"/>
      <c r="G7" s="3"/>
      <c r="H7" s="2"/>
      <c r="I7" s="3">
        <v>16</v>
      </c>
      <c r="J7" s="3" t="s">
        <v>23</v>
      </c>
      <c r="K7" s="3"/>
      <c r="L7" s="3"/>
      <c r="M7" s="4"/>
    </row>
    <row r="8" spans="2:13">
      <c r="B8" s="2">
        <v>4</v>
      </c>
      <c r="C8" s="3" t="s">
        <v>5</v>
      </c>
      <c r="D8" s="3"/>
      <c r="E8" s="3"/>
      <c r="F8" s="3"/>
      <c r="G8" s="3"/>
      <c r="H8" s="2"/>
      <c r="I8" s="3">
        <v>17</v>
      </c>
      <c r="J8" s="3" t="s">
        <v>29</v>
      </c>
      <c r="K8" s="3"/>
      <c r="L8" s="3"/>
      <c r="M8" s="4"/>
    </row>
    <row r="9" spans="2:13">
      <c r="B9" s="2">
        <v>5</v>
      </c>
      <c r="C9" s="3" t="s">
        <v>11</v>
      </c>
      <c r="D9" s="3"/>
      <c r="E9" s="3"/>
      <c r="F9" s="3"/>
      <c r="G9" s="3"/>
      <c r="H9" s="2"/>
      <c r="I9" s="3">
        <v>18</v>
      </c>
      <c r="J9" s="3" t="s">
        <v>30</v>
      </c>
      <c r="K9" s="3"/>
      <c r="L9" s="3"/>
      <c r="M9" s="4"/>
    </row>
    <row r="10" spans="2:13">
      <c r="B10" s="2">
        <v>6</v>
      </c>
      <c r="C10" s="3" t="s">
        <v>12</v>
      </c>
      <c r="D10" s="3"/>
      <c r="E10" s="3"/>
      <c r="F10" s="3"/>
      <c r="G10" s="3"/>
      <c r="H10" s="2"/>
      <c r="I10" s="3">
        <v>19</v>
      </c>
      <c r="J10" s="3" t="s">
        <v>24</v>
      </c>
      <c r="K10" s="3"/>
      <c r="L10" s="3"/>
      <c r="M10" s="4"/>
    </row>
    <row r="11" spans="2:13">
      <c r="B11" s="2">
        <v>7</v>
      </c>
      <c r="C11" s="3" t="s">
        <v>13</v>
      </c>
      <c r="D11" s="3"/>
      <c r="E11" s="3"/>
      <c r="F11" s="3"/>
      <c r="G11" s="3"/>
      <c r="H11" s="2"/>
      <c r="I11" s="3">
        <v>20</v>
      </c>
      <c r="J11" s="3" t="s">
        <v>25</v>
      </c>
      <c r="K11" s="3"/>
      <c r="L11" s="3"/>
      <c r="M11" s="4"/>
    </row>
    <row r="12" spans="2:13">
      <c r="B12" s="2">
        <v>8</v>
      </c>
      <c r="C12" s="3" t="s">
        <v>14</v>
      </c>
      <c r="D12" s="3"/>
      <c r="E12" s="3"/>
      <c r="F12" s="3"/>
      <c r="G12" s="3"/>
      <c r="H12" s="2"/>
      <c r="I12" s="3">
        <v>21</v>
      </c>
      <c r="J12" s="3" t="s">
        <v>26</v>
      </c>
      <c r="K12" s="3"/>
      <c r="L12" s="3"/>
      <c r="M12" s="4"/>
    </row>
    <row r="13" spans="2:13">
      <c r="B13" s="2">
        <v>9</v>
      </c>
      <c r="C13" s="3" t="s">
        <v>15</v>
      </c>
      <c r="D13" s="3"/>
      <c r="E13" s="3"/>
      <c r="F13" s="3"/>
      <c r="G13" s="3"/>
      <c r="H13" s="2"/>
      <c r="I13" s="3">
        <v>22</v>
      </c>
      <c r="J13" s="3" t="s">
        <v>16</v>
      </c>
      <c r="K13" s="3"/>
      <c r="L13" s="3"/>
      <c r="M13" s="4"/>
    </row>
    <row r="14" spans="2:13">
      <c r="B14" s="2">
        <v>10</v>
      </c>
      <c r="C14" s="3" t="s">
        <v>17</v>
      </c>
      <c r="D14" s="3"/>
      <c r="E14" s="3"/>
      <c r="F14" s="3"/>
      <c r="G14" s="3"/>
      <c r="H14" s="2"/>
      <c r="I14" s="3">
        <v>23</v>
      </c>
      <c r="J14" s="3" t="s">
        <v>22</v>
      </c>
      <c r="K14" s="3"/>
      <c r="L14" s="3"/>
      <c r="M14" s="4"/>
    </row>
    <row r="15" spans="2:13">
      <c r="B15" s="2">
        <v>11</v>
      </c>
      <c r="C15" s="3" t="s">
        <v>18</v>
      </c>
      <c r="D15" s="3"/>
      <c r="E15" s="3"/>
      <c r="F15" s="3"/>
      <c r="G15" s="3"/>
      <c r="H15" s="2"/>
      <c r="I15" s="3">
        <v>24</v>
      </c>
      <c r="J15" s="3" t="s">
        <v>31</v>
      </c>
      <c r="K15" s="3"/>
      <c r="L15" s="3"/>
      <c r="M15" s="4"/>
    </row>
    <row r="16" spans="2:13">
      <c r="B16" s="2">
        <v>12</v>
      </c>
      <c r="C16" s="3" t="s">
        <v>19</v>
      </c>
      <c r="D16" s="3"/>
      <c r="E16" s="3"/>
      <c r="F16" s="3"/>
      <c r="G16" s="3"/>
      <c r="H16" s="2"/>
      <c r="I16" s="3">
        <v>25</v>
      </c>
      <c r="J16" s="3" t="s">
        <v>32</v>
      </c>
      <c r="K16" s="3"/>
      <c r="L16" s="3"/>
      <c r="M16" s="4"/>
    </row>
    <row r="17" spans="2:13">
      <c r="B17" s="2">
        <v>13</v>
      </c>
      <c r="C17" s="3" t="s">
        <v>33</v>
      </c>
      <c r="D17" s="3"/>
      <c r="E17" s="3"/>
      <c r="F17" s="3"/>
      <c r="G17" s="3"/>
      <c r="H17" s="3"/>
      <c r="I17" s="3"/>
      <c r="J17" s="3"/>
      <c r="K17" s="3"/>
      <c r="L17" s="3"/>
      <c r="M17" s="4"/>
    </row>
    <row r="18" spans="2:13"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4"/>
    </row>
    <row r="19" spans="2:13">
      <c r="B19" s="2"/>
      <c r="F19" s="3"/>
      <c r="G19" s="3"/>
      <c r="H19" s="3"/>
      <c r="I19" s="3"/>
      <c r="J19" s="3"/>
      <c r="K19" s="3"/>
      <c r="L19" s="3"/>
      <c r="M19" s="4"/>
    </row>
    <row r="20" spans="2:13"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4"/>
    </row>
    <row r="21" spans="2:13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4"/>
    </row>
    <row r="22" spans="2:13"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</row>
    <row r="23" spans="2:13"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4"/>
    </row>
    <row r="24" spans="2:13"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4"/>
    </row>
    <row r="25" spans="2:13"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4"/>
    </row>
    <row r="26" spans="2:13"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4"/>
    </row>
    <row r="27" spans="2:13" ht="19.5" thickBot="1"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7"/>
    </row>
  </sheetData>
  <mergeCells count="2">
    <mergeCell ref="B3:M3"/>
    <mergeCell ref="B1:M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zoomScale="130" zoomScaleNormal="130" workbookViewId="0">
      <selection activeCell="C4" sqref="C4"/>
    </sheetView>
  </sheetViews>
  <sheetFormatPr defaultColWidth="8.85546875" defaultRowHeight="15"/>
  <cols>
    <col min="2" max="2" width="23" customWidth="1"/>
    <col min="3" max="3" width="15.42578125" customWidth="1"/>
    <col min="4" max="4" width="16.28515625" style="14" customWidth="1"/>
    <col min="5" max="5" width="12" customWidth="1"/>
    <col min="6" max="6" width="15.140625" customWidth="1"/>
    <col min="7" max="7" width="11.28515625" style="15" customWidth="1"/>
    <col min="8" max="8" width="33.42578125" style="15" customWidth="1"/>
    <col min="13" max="13" width="11.28515625" customWidth="1"/>
  </cols>
  <sheetData>
    <row r="2" spans="1:9" s="20" customFormat="1" ht="31.5">
      <c r="A2" s="17" t="s">
        <v>10</v>
      </c>
      <c r="B2" s="17" t="s">
        <v>0</v>
      </c>
      <c r="C2" s="17" t="s">
        <v>51</v>
      </c>
      <c r="D2" s="18" t="s">
        <v>46</v>
      </c>
      <c r="E2" s="17" t="s">
        <v>48</v>
      </c>
      <c r="F2" s="17" t="s">
        <v>49</v>
      </c>
      <c r="G2" s="19"/>
      <c r="H2" s="19" t="s">
        <v>50</v>
      </c>
    </row>
    <row r="3" spans="1:9" ht="15.75">
      <c r="A3" s="8">
        <v>1</v>
      </c>
      <c r="B3" s="9" t="s">
        <v>38</v>
      </c>
      <c r="C3" s="21">
        <v>34062</v>
      </c>
      <c r="D3" s="16">
        <v>150000</v>
      </c>
      <c r="E3" s="9">
        <v>25</v>
      </c>
      <c r="F3" s="16">
        <f>PRODUCT(D3:E3)</f>
        <v>3750000</v>
      </c>
      <c r="G3" s="15">
        <f>LEN(B3)</f>
        <v>12</v>
      </c>
      <c r="H3" s="15" t="str">
        <f>CONCATENATE(B3," - ",F3)</f>
        <v>Vũ Văn Cương - 3750000</v>
      </c>
      <c r="I3">
        <f>WEEKDAY(C3)</f>
        <v>7</v>
      </c>
    </row>
    <row r="4" spans="1:9" ht="15.75">
      <c r="A4" s="8">
        <v>2</v>
      </c>
      <c r="B4" s="9" t="s">
        <v>47</v>
      </c>
      <c r="C4" s="21">
        <v>34469</v>
      </c>
      <c r="D4" s="16">
        <v>120000</v>
      </c>
      <c r="E4" s="9">
        <v>26</v>
      </c>
      <c r="F4" s="16">
        <f t="shared" ref="F4:F9" si="0">PRODUCT(D4:E4)</f>
        <v>3120000</v>
      </c>
      <c r="G4" s="15">
        <f t="shared" ref="G4:G10" si="1">LEN(B4)</f>
        <v>14</v>
      </c>
      <c r="H4" s="15" t="str">
        <f t="shared" ref="H4:H10" si="2">CONCATENATE(B4," - ",F4)</f>
        <v>Vũ Trùng Dương - 3120000</v>
      </c>
      <c r="I4">
        <f t="shared" ref="I4:I10" si="3">WEEKDAY(C4)</f>
        <v>1</v>
      </c>
    </row>
    <row r="5" spans="1:9" ht="15.75">
      <c r="A5" s="8">
        <v>3</v>
      </c>
      <c r="B5" s="9" t="s">
        <v>39</v>
      </c>
      <c r="C5" s="21">
        <v>33980</v>
      </c>
      <c r="D5" s="16">
        <v>140000</v>
      </c>
      <c r="E5" s="9">
        <v>24</v>
      </c>
      <c r="F5" s="16">
        <f t="shared" si="0"/>
        <v>3360000</v>
      </c>
      <c r="G5" s="15">
        <f t="shared" si="1"/>
        <v>13</v>
      </c>
      <c r="H5" s="15" t="str">
        <f t="shared" si="2"/>
        <v>Bùi Minh Khoa - 3360000</v>
      </c>
      <c r="I5">
        <f t="shared" si="3"/>
        <v>2</v>
      </c>
    </row>
    <row r="6" spans="1:9" ht="15.75">
      <c r="A6" s="8">
        <v>4</v>
      </c>
      <c r="B6" s="9" t="s">
        <v>40</v>
      </c>
      <c r="C6" s="21">
        <v>32890</v>
      </c>
      <c r="D6" s="16">
        <v>130000</v>
      </c>
      <c r="E6" s="9">
        <v>23</v>
      </c>
      <c r="F6" s="16">
        <f t="shared" si="0"/>
        <v>2990000</v>
      </c>
      <c r="G6" s="15">
        <f t="shared" si="1"/>
        <v>14</v>
      </c>
      <c r="H6" s="15" t="str">
        <f t="shared" si="2"/>
        <v>Bùi Minh Tường - 2990000</v>
      </c>
      <c r="I6">
        <f t="shared" si="3"/>
        <v>4</v>
      </c>
    </row>
    <row r="7" spans="1:9" ht="15.75">
      <c r="A7" s="8">
        <v>5</v>
      </c>
      <c r="B7" s="9" t="s">
        <v>41</v>
      </c>
      <c r="C7" s="21">
        <v>32069</v>
      </c>
      <c r="D7" s="16">
        <v>110000</v>
      </c>
      <c r="E7" s="9">
        <v>22</v>
      </c>
      <c r="F7" s="16">
        <f t="shared" si="0"/>
        <v>2420000</v>
      </c>
      <c r="G7" s="15">
        <f t="shared" si="1"/>
        <v>15</v>
      </c>
      <c r="H7" s="15" t="str">
        <f>CONCATENATE(B7," - ",F7)</f>
        <v>Nguyễn Thị Bình - 2420000</v>
      </c>
      <c r="I7">
        <f t="shared" si="3"/>
        <v>2</v>
      </c>
    </row>
    <row r="8" spans="1:9" ht="15.75">
      <c r="A8" s="8">
        <v>6</v>
      </c>
      <c r="B8" s="9" t="s">
        <v>7</v>
      </c>
      <c r="C8" s="21">
        <v>33044</v>
      </c>
      <c r="D8" s="16">
        <v>100000</v>
      </c>
      <c r="E8" s="9">
        <v>21</v>
      </c>
      <c r="F8" s="16">
        <f t="shared" si="0"/>
        <v>2100000</v>
      </c>
      <c r="G8" s="15">
        <f t="shared" si="1"/>
        <v>13</v>
      </c>
      <c r="H8" s="15" t="str">
        <f t="shared" si="2"/>
        <v>Bùi Đăng Khoa - 2100000</v>
      </c>
      <c r="I8">
        <f t="shared" si="3"/>
        <v>4</v>
      </c>
    </row>
    <row r="9" spans="1:9" ht="15.75">
      <c r="A9" s="8">
        <v>7</v>
      </c>
      <c r="B9" s="9" t="s">
        <v>8</v>
      </c>
      <c r="C9" s="21">
        <v>29630</v>
      </c>
      <c r="D9" s="16">
        <v>90000</v>
      </c>
      <c r="E9" s="9">
        <v>25</v>
      </c>
      <c r="F9" s="16">
        <f t="shared" si="0"/>
        <v>2250000</v>
      </c>
      <c r="G9" s="15">
        <f t="shared" si="1"/>
        <v>13</v>
      </c>
      <c r="H9" s="15" t="str">
        <f t="shared" si="2"/>
        <v>Vũ Thị Thu Hà - 2250000</v>
      </c>
      <c r="I9">
        <f t="shared" si="3"/>
        <v>6</v>
      </c>
    </row>
    <row r="10" spans="1:9" ht="15.75">
      <c r="A10" s="8">
        <v>8</v>
      </c>
      <c r="B10" s="9" t="s">
        <v>9</v>
      </c>
      <c r="C10" s="21">
        <v>31443</v>
      </c>
      <c r="D10" s="16">
        <v>130000</v>
      </c>
      <c r="E10" s="9">
        <v>27</v>
      </c>
      <c r="F10" s="16">
        <f>PRODUCT(D10:E10)</f>
        <v>3510000</v>
      </c>
      <c r="G10" s="15">
        <f t="shared" si="1"/>
        <v>19</v>
      </c>
      <c r="H10" s="15" t="str">
        <f t="shared" si="2"/>
        <v>Nguyễn Thị Kim Loan - 3510000</v>
      </c>
      <c r="I10">
        <f t="shared" si="3"/>
        <v>6</v>
      </c>
    </row>
    <row r="15" spans="1:9">
      <c r="D15" s="14">
        <v>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Normal="100" workbookViewId="0">
      <selection activeCell="I3" sqref="I3:I10"/>
    </sheetView>
  </sheetViews>
  <sheetFormatPr defaultColWidth="8.85546875" defaultRowHeight="15"/>
  <cols>
    <col min="1" max="1" width="6.140625" bestFit="1" customWidth="1"/>
    <col min="2" max="2" width="26.28515625" customWidth="1"/>
    <col min="3" max="3" width="14.85546875" customWidth="1"/>
    <col min="4" max="4" width="10.42578125" customWidth="1"/>
    <col min="5" max="5" width="10.7109375" customWidth="1"/>
    <col min="6" max="6" width="11" customWidth="1"/>
    <col min="7" max="7" width="8.85546875" customWidth="1"/>
    <col min="8" max="8" width="12.28515625" style="26" customWidth="1"/>
    <col min="9" max="9" width="13.140625" customWidth="1"/>
    <col min="10" max="10" width="13.140625" style="22" customWidth="1"/>
    <col min="11" max="11" width="35.28515625" customWidth="1"/>
    <col min="12" max="12" width="53" bestFit="1" customWidth="1"/>
    <col min="13" max="13" width="10.7109375" customWidth="1"/>
    <col min="14" max="14" width="7.140625" bestFit="1" customWidth="1"/>
    <col min="15" max="15" width="7.7109375" bestFit="1" customWidth="1"/>
    <col min="16" max="16" width="14.42578125" bestFit="1" customWidth="1"/>
  </cols>
  <sheetData>
    <row r="1" spans="1:13" s="138" customFormat="1" ht="27" customHeight="1">
      <c r="A1" s="139" t="s">
        <v>174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3" s="136" customFormat="1" ht="31.5">
      <c r="A2" s="134" t="s">
        <v>10</v>
      </c>
      <c r="B2" s="134" t="s">
        <v>0</v>
      </c>
      <c r="C2" s="134" t="s">
        <v>75</v>
      </c>
      <c r="D2" s="134" t="s">
        <v>35</v>
      </c>
      <c r="E2" s="134" t="s">
        <v>36</v>
      </c>
      <c r="F2" s="134" t="s">
        <v>37</v>
      </c>
      <c r="G2" s="134" t="s">
        <v>1</v>
      </c>
      <c r="H2" s="134" t="s">
        <v>52</v>
      </c>
      <c r="I2" s="134" t="s">
        <v>2</v>
      </c>
      <c r="J2" s="135" t="s">
        <v>173</v>
      </c>
      <c r="L2" s="137" t="s">
        <v>42</v>
      </c>
      <c r="M2" s="136">
        <f>COUNT(D3:D10)</f>
        <v>8</v>
      </c>
    </row>
    <row r="3" spans="1:13" ht="15.75">
      <c r="A3" s="132">
        <v>1</v>
      </c>
      <c r="B3" s="123" t="s">
        <v>38</v>
      </c>
      <c r="C3" s="123" t="s">
        <v>76</v>
      </c>
      <c r="D3" s="123">
        <v>8</v>
      </c>
      <c r="E3" s="123">
        <v>10</v>
      </c>
      <c r="F3" s="123">
        <v>8</v>
      </c>
      <c r="G3" s="133">
        <f>AVERAGE(D3:F3)</f>
        <v>8.6666666666666661</v>
      </c>
      <c r="H3" s="132" t="str">
        <f>IF(G3&gt;=5, "lên lớp", "ở lại lớp")</f>
        <v>lên lớp</v>
      </c>
      <c r="I3" s="23"/>
      <c r="J3" s="24"/>
      <c r="L3" t="s">
        <v>43</v>
      </c>
    </row>
    <row r="4" spans="1:13" ht="15.75">
      <c r="A4" s="132">
        <v>2</v>
      </c>
      <c r="B4" s="123" t="s">
        <v>6</v>
      </c>
      <c r="C4" s="123" t="s">
        <v>76</v>
      </c>
      <c r="D4" s="123">
        <v>10</v>
      </c>
      <c r="E4" s="123">
        <v>6.5</v>
      </c>
      <c r="F4" s="123">
        <v>9</v>
      </c>
      <c r="G4" s="133">
        <f t="shared" ref="G4:G10" si="0">AVERAGE(D4:F4)</f>
        <v>8.5</v>
      </c>
      <c r="H4" s="132" t="str">
        <f t="shared" ref="H4:H9" si="1">IF(G4&gt;=5, "lên lớp", "ở lại lớp")</f>
        <v>lên lớp</v>
      </c>
      <c r="I4" s="23"/>
      <c r="J4" s="24"/>
      <c r="L4" t="s">
        <v>44</v>
      </c>
      <c r="M4" t="s">
        <v>37</v>
      </c>
    </row>
    <row r="5" spans="1:13" ht="15.75">
      <c r="A5" s="132">
        <v>3</v>
      </c>
      <c r="B5" s="123" t="s">
        <v>39</v>
      </c>
      <c r="C5" s="123" t="s">
        <v>76</v>
      </c>
      <c r="D5" s="123">
        <v>9</v>
      </c>
      <c r="E5" s="123">
        <v>7</v>
      </c>
      <c r="F5" s="123">
        <v>10</v>
      </c>
      <c r="G5" s="133">
        <f t="shared" si="0"/>
        <v>8.6666666666666661</v>
      </c>
      <c r="H5" s="132" t="str">
        <f t="shared" si="1"/>
        <v>lên lớp</v>
      </c>
      <c r="I5" s="23"/>
      <c r="J5" s="24"/>
      <c r="L5" t="s">
        <v>8</v>
      </c>
      <c r="M5" s="22">
        <f>VLOOKUP(L5,$B$3:$H$10,4,0)</f>
        <v>7</v>
      </c>
    </row>
    <row r="6" spans="1:13" ht="15.75">
      <c r="A6" s="132">
        <v>4</v>
      </c>
      <c r="B6" s="123" t="s">
        <v>40</v>
      </c>
      <c r="C6" s="123" t="s">
        <v>76</v>
      </c>
      <c r="D6" s="123">
        <v>10</v>
      </c>
      <c r="E6" s="123">
        <v>9</v>
      </c>
      <c r="F6" s="123">
        <v>6</v>
      </c>
      <c r="G6" s="133">
        <f t="shared" si="0"/>
        <v>8.3333333333333339</v>
      </c>
      <c r="H6" s="132" t="str">
        <f t="shared" si="1"/>
        <v>lên lớp</v>
      </c>
      <c r="I6" s="23"/>
      <c r="J6" s="24"/>
      <c r="L6" t="s">
        <v>38</v>
      </c>
      <c r="M6">
        <f>VLOOKUP(L6,$B$3:$F$10,4,0)</f>
        <v>10</v>
      </c>
    </row>
    <row r="7" spans="1:13" ht="15.75">
      <c r="A7" s="132">
        <v>5</v>
      </c>
      <c r="B7" s="123" t="s">
        <v>41</v>
      </c>
      <c r="C7" s="123" t="s">
        <v>77</v>
      </c>
      <c r="D7" s="123">
        <v>8</v>
      </c>
      <c r="E7" s="123">
        <v>8</v>
      </c>
      <c r="F7" s="123">
        <v>7</v>
      </c>
      <c r="G7" s="133">
        <f t="shared" si="0"/>
        <v>7.666666666666667</v>
      </c>
      <c r="H7" s="132" t="str">
        <f t="shared" si="1"/>
        <v>lên lớp</v>
      </c>
      <c r="I7" s="23"/>
      <c r="J7" s="24"/>
      <c r="L7" t="s">
        <v>45</v>
      </c>
      <c r="M7" s="13">
        <f>SUMIF(H3:H10,"giỏi",G3:G10)</f>
        <v>0</v>
      </c>
    </row>
    <row r="8" spans="1:13" ht="15.75">
      <c r="A8" s="132">
        <v>6</v>
      </c>
      <c r="B8" s="123" t="s">
        <v>7</v>
      </c>
      <c r="C8" s="123" t="s">
        <v>76</v>
      </c>
      <c r="D8" s="123">
        <v>6</v>
      </c>
      <c r="E8" s="123">
        <v>5</v>
      </c>
      <c r="F8" s="123">
        <v>6</v>
      </c>
      <c r="G8" s="133">
        <f t="shared" si="0"/>
        <v>5.666666666666667</v>
      </c>
      <c r="H8" s="132" t="str">
        <f t="shared" si="1"/>
        <v>lên lớp</v>
      </c>
      <c r="I8" s="23"/>
      <c r="J8" s="24"/>
      <c r="L8" s="14"/>
    </row>
    <row r="9" spans="1:13" ht="15.75">
      <c r="A9" s="132">
        <v>7</v>
      </c>
      <c r="B9" s="123" t="s">
        <v>8</v>
      </c>
      <c r="C9" s="123" t="s">
        <v>77</v>
      </c>
      <c r="D9" s="123">
        <v>5</v>
      </c>
      <c r="E9" s="123">
        <v>7</v>
      </c>
      <c r="F9" s="123">
        <v>7</v>
      </c>
      <c r="G9" s="133">
        <f t="shared" si="0"/>
        <v>6.333333333333333</v>
      </c>
      <c r="H9" s="132" t="str">
        <f t="shared" si="1"/>
        <v>lên lớp</v>
      </c>
      <c r="I9" s="23"/>
      <c r="J9" s="24"/>
    </row>
    <row r="10" spans="1:13" ht="15.75">
      <c r="A10" s="132">
        <v>8</v>
      </c>
      <c r="B10" s="123" t="s">
        <v>9</v>
      </c>
      <c r="C10" s="123" t="s">
        <v>77</v>
      </c>
      <c r="D10" s="123">
        <v>5</v>
      </c>
      <c r="E10" s="123">
        <v>4</v>
      </c>
      <c r="F10" s="123">
        <v>4.5</v>
      </c>
      <c r="G10" s="133">
        <f t="shared" si="0"/>
        <v>4.5</v>
      </c>
      <c r="H10" s="132" t="str">
        <f>IF(G10&gt;=5, "lên lớp", "ở lại lớp")</f>
        <v>ở lại lớp</v>
      </c>
      <c r="I10" s="23"/>
      <c r="J10" s="24"/>
    </row>
    <row r="11" spans="1:13" ht="15.75">
      <c r="A11" s="10"/>
      <c r="B11" s="11"/>
      <c r="C11" s="11"/>
      <c r="D11" s="12"/>
    </row>
    <row r="12" spans="1:13" ht="15.75">
      <c r="A12" s="10"/>
      <c r="B12" s="28"/>
      <c r="C12" s="11"/>
      <c r="D12" s="12"/>
    </row>
    <row r="13" spans="1:13" ht="21" customHeight="1">
      <c r="A13" s="10"/>
      <c r="B13" s="121" t="s">
        <v>164</v>
      </c>
      <c r="C13" s="122" t="s">
        <v>165</v>
      </c>
      <c r="D13" s="122"/>
      <c r="E13" s="122"/>
      <c r="F13" s="122"/>
      <c r="G13" s="122"/>
      <c r="H13" s="122"/>
      <c r="I13" s="122"/>
    </row>
    <row r="14" spans="1:13" s="117" customFormat="1" ht="27" customHeight="1">
      <c r="A14" s="115"/>
      <c r="B14" s="130" t="s">
        <v>52</v>
      </c>
      <c r="C14" s="131" t="s">
        <v>168</v>
      </c>
      <c r="D14" s="131"/>
      <c r="E14" s="131"/>
      <c r="F14" s="131"/>
      <c r="G14" s="131"/>
      <c r="H14" s="131"/>
      <c r="I14" s="131"/>
      <c r="J14" s="116"/>
    </row>
    <row r="15" spans="1:13" s="120" customFormat="1" ht="60" customHeight="1">
      <c r="A15" s="118"/>
      <c r="B15" s="124" t="s">
        <v>166</v>
      </c>
      <c r="C15" s="125" t="s">
        <v>175</v>
      </c>
      <c r="D15" s="125"/>
      <c r="E15" s="125"/>
      <c r="F15" s="125"/>
      <c r="G15" s="125"/>
      <c r="H15" s="125"/>
      <c r="I15" s="125"/>
      <c r="J15" s="119"/>
    </row>
    <row r="16" spans="1:13" ht="15.75">
      <c r="A16" s="10"/>
      <c r="B16" s="11"/>
      <c r="C16" s="29"/>
      <c r="D16" s="12"/>
    </row>
    <row r="17" spans="1:4" ht="15.75">
      <c r="A17" s="10"/>
      <c r="B17" s="121" t="s">
        <v>167</v>
      </c>
      <c r="C17" s="129" t="s">
        <v>172</v>
      </c>
      <c r="D17" s="12"/>
    </row>
    <row r="18" spans="1:4" ht="15.75">
      <c r="A18" s="10"/>
      <c r="B18" s="123" t="s">
        <v>169</v>
      </c>
      <c r="C18" s="126">
        <v>100000</v>
      </c>
      <c r="D18" s="12"/>
    </row>
    <row r="19" spans="1:4" ht="15.75">
      <c r="A19" s="12"/>
      <c r="B19" s="123" t="s">
        <v>170</v>
      </c>
      <c r="C19" s="127">
        <v>50000</v>
      </c>
      <c r="D19" s="12"/>
    </row>
    <row r="20" spans="1:4" ht="15.75">
      <c r="B20" s="123" t="s">
        <v>171</v>
      </c>
      <c r="C20" s="128">
        <v>30000</v>
      </c>
    </row>
  </sheetData>
  <mergeCells count="4">
    <mergeCell ref="C15:I15"/>
    <mergeCell ref="C14:I14"/>
    <mergeCell ref="C13:I13"/>
    <mergeCell ref="A1:J1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130" zoomScaleNormal="130" workbookViewId="0">
      <selection activeCell="G10" sqref="G10"/>
    </sheetView>
  </sheetViews>
  <sheetFormatPr defaultColWidth="11.42578125" defaultRowHeight="15"/>
  <cols>
    <col min="2" max="2" width="27" bestFit="1" customWidth="1"/>
    <col min="3" max="3" width="15.7109375" customWidth="1"/>
    <col min="7" max="7" width="14.85546875" style="22" customWidth="1"/>
    <col min="8" max="8" width="0" hidden="1" customWidth="1"/>
    <col min="9" max="9" width="12.140625" hidden="1" customWidth="1"/>
    <col min="10" max="10" width="11.85546875" hidden="1" customWidth="1"/>
    <col min="11" max="15" width="0" hidden="1" customWidth="1"/>
  </cols>
  <sheetData>
    <row r="1" spans="1:13">
      <c r="A1" s="30"/>
      <c r="B1" s="30">
        <v>1</v>
      </c>
      <c r="C1" s="30"/>
      <c r="D1" s="30">
        <v>2</v>
      </c>
      <c r="E1" s="30">
        <v>3</v>
      </c>
      <c r="F1" s="30">
        <v>4</v>
      </c>
      <c r="G1" s="48">
        <v>5</v>
      </c>
      <c r="H1" s="30">
        <v>7</v>
      </c>
      <c r="I1" s="30"/>
      <c r="J1" s="31"/>
      <c r="K1" s="30"/>
      <c r="L1" s="30"/>
      <c r="M1" s="30"/>
    </row>
    <row r="2" spans="1:13" ht="15.75">
      <c r="A2" s="32" t="s">
        <v>10</v>
      </c>
      <c r="B2" s="33" t="s">
        <v>0</v>
      </c>
      <c r="C2" s="33" t="s">
        <v>84</v>
      </c>
      <c r="D2" s="33" t="s">
        <v>75</v>
      </c>
      <c r="E2" s="33" t="s">
        <v>81</v>
      </c>
      <c r="F2" s="33" t="s">
        <v>82</v>
      </c>
      <c r="G2" s="49" t="s">
        <v>83</v>
      </c>
      <c r="H2" s="33"/>
      <c r="I2" s="32" t="s">
        <v>52</v>
      </c>
      <c r="J2" s="34" t="s">
        <v>80</v>
      </c>
      <c r="K2" s="30"/>
      <c r="L2" s="35" t="s">
        <v>42</v>
      </c>
      <c r="M2" s="30">
        <v>8</v>
      </c>
    </row>
    <row r="3" spans="1:13" ht="15.75">
      <c r="A3" s="36">
        <v>1</v>
      </c>
      <c r="B3" s="37" t="s">
        <v>38</v>
      </c>
      <c r="C3" s="50">
        <v>34062</v>
      </c>
      <c r="D3" s="37" t="s">
        <v>76</v>
      </c>
      <c r="E3" s="47">
        <v>120000</v>
      </c>
      <c r="F3" s="37">
        <v>20</v>
      </c>
      <c r="G3" s="47">
        <f>PRODUCT(E3:F3)</f>
        <v>2400000</v>
      </c>
      <c r="H3" s="37">
        <f>IF(F3&gt;=23,1,2)</f>
        <v>2</v>
      </c>
      <c r="I3" s="38"/>
      <c r="J3" s="39">
        <f>IF(H3=1,100000,0)</f>
        <v>0</v>
      </c>
      <c r="K3" s="30"/>
      <c r="L3" s="30" t="s">
        <v>43</v>
      </c>
      <c r="M3" s="30"/>
    </row>
    <row r="4" spans="1:13" ht="15.75">
      <c r="A4" s="36">
        <v>2</v>
      </c>
      <c r="B4" s="37" t="s">
        <v>6</v>
      </c>
      <c r="C4" s="50">
        <v>33239</v>
      </c>
      <c r="D4" s="37" t="s">
        <v>76</v>
      </c>
      <c r="E4" s="47">
        <v>130000</v>
      </c>
      <c r="F4" s="37">
        <v>23</v>
      </c>
      <c r="G4" s="47">
        <f t="shared" ref="G4:G10" si="0">PRODUCT(E4:F4)</f>
        <v>2990000</v>
      </c>
      <c r="H4" s="37">
        <f t="shared" ref="H4:H10" si="1">IF(F4&gt;=23,1,2)</f>
        <v>1</v>
      </c>
      <c r="I4" s="40"/>
      <c r="J4" s="39">
        <f t="shared" ref="J4:J10" si="2">IF(H4=1,100000,0)</f>
        <v>100000</v>
      </c>
      <c r="K4" s="30"/>
      <c r="L4" s="30" t="s">
        <v>44</v>
      </c>
      <c r="M4" s="30" t="s">
        <v>37</v>
      </c>
    </row>
    <row r="5" spans="1:13" ht="15.75">
      <c r="A5" s="36">
        <v>3</v>
      </c>
      <c r="B5" s="37" t="s">
        <v>39</v>
      </c>
      <c r="C5" s="50">
        <v>32848</v>
      </c>
      <c r="D5" s="37" t="s">
        <v>76</v>
      </c>
      <c r="E5" s="47">
        <v>110000</v>
      </c>
      <c r="F5" s="37">
        <v>19</v>
      </c>
      <c r="G5" s="47">
        <f t="shared" si="0"/>
        <v>2090000</v>
      </c>
      <c r="H5" s="37">
        <f t="shared" si="1"/>
        <v>2</v>
      </c>
      <c r="I5" s="40"/>
      <c r="J5" s="39">
        <f t="shared" si="2"/>
        <v>0</v>
      </c>
      <c r="K5" s="30"/>
      <c r="L5" s="30" t="s">
        <v>8</v>
      </c>
      <c r="M5" s="31">
        <v>7</v>
      </c>
    </row>
    <row r="6" spans="1:13" ht="15.75">
      <c r="A6" s="36">
        <v>4</v>
      </c>
      <c r="B6" s="37" t="s">
        <v>40</v>
      </c>
      <c r="C6" s="50">
        <v>34859</v>
      </c>
      <c r="D6" s="37" t="s">
        <v>76</v>
      </c>
      <c r="E6" s="47">
        <v>200000</v>
      </c>
      <c r="F6" s="37">
        <v>21</v>
      </c>
      <c r="G6" s="47">
        <f t="shared" si="0"/>
        <v>4200000</v>
      </c>
      <c r="H6" s="37">
        <f t="shared" si="1"/>
        <v>2</v>
      </c>
      <c r="I6" s="40"/>
      <c r="J6" s="39">
        <f t="shared" si="2"/>
        <v>0</v>
      </c>
      <c r="K6" s="30"/>
      <c r="L6" s="30" t="s">
        <v>38</v>
      </c>
      <c r="M6" s="30">
        <v>10</v>
      </c>
    </row>
    <row r="7" spans="1:13" ht="15.75">
      <c r="A7" s="36">
        <v>5</v>
      </c>
      <c r="B7" s="37" t="s">
        <v>41</v>
      </c>
      <c r="C7" s="50">
        <v>35829</v>
      </c>
      <c r="D7" s="37" t="s">
        <v>77</v>
      </c>
      <c r="E7" s="47">
        <v>150000</v>
      </c>
      <c r="F7" s="37">
        <v>16</v>
      </c>
      <c r="G7" s="47">
        <f t="shared" si="0"/>
        <v>2400000</v>
      </c>
      <c r="H7" s="37">
        <f t="shared" si="1"/>
        <v>2</v>
      </c>
      <c r="I7" s="40"/>
      <c r="J7" s="39">
        <f t="shared" si="2"/>
        <v>0</v>
      </c>
      <c r="K7" s="30"/>
      <c r="L7" s="30" t="s">
        <v>45</v>
      </c>
      <c r="M7" s="41">
        <v>8.6999999999999993</v>
      </c>
    </row>
    <row r="8" spans="1:13" ht="15.75">
      <c r="A8" s="36">
        <v>6</v>
      </c>
      <c r="B8" s="37" t="s">
        <v>7</v>
      </c>
      <c r="C8" s="50">
        <v>34490</v>
      </c>
      <c r="D8" s="37" t="s">
        <v>76</v>
      </c>
      <c r="E8" s="47">
        <v>160000</v>
      </c>
      <c r="F8" s="37">
        <v>25</v>
      </c>
      <c r="G8" s="47">
        <f t="shared" si="0"/>
        <v>4000000</v>
      </c>
      <c r="H8" s="37">
        <f t="shared" si="1"/>
        <v>1</v>
      </c>
      <c r="I8" s="40"/>
      <c r="J8" s="39">
        <f t="shared" si="2"/>
        <v>100000</v>
      </c>
      <c r="K8" s="30"/>
      <c r="L8" s="42"/>
      <c r="M8" s="30"/>
    </row>
    <row r="9" spans="1:13" ht="15.75">
      <c r="A9" s="36">
        <v>7</v>
      </c>
      <c r="B9" s="37" t="s">
        <v>8</v>
      </c>
      <c r="C9" s="50" t="s">
        <v>85</v>
      </c>
      <c r="D9" s="37" t="s">
        <v>77</v>
      </c>
      <c r="E9" s="47">
        <v>80000</v>
      </c>
      <c r="F9" s="37">
        <v>27</v>
      </c>
      <c r="G9" s="47">
        <f t="shared" si="0"/>
        <v>2160000</v>
      </c>
      <c r="H9" s="37">
        <f t="shared" si="1"/>
        <v>1</v>
      </c>
      <c r="I9" s="40"/>
      <c r="J9" s="39">
        <f t="shared" si="2"/>
        <v>100000</v>
      </c>
      <c r="K9" s="30"/>
      <c r="L9" s="30"/>
      <c r="M9" s="30"/>
    </row>
    <row r="10" spans="1:13" ht="15.75">
      <c r="A10" s="36">
        <v>8</v>
      </c>
      <c r="B10" s="37" t="s">
        <v>9</v>
      </c>
      <c r="C10" s="51" t="s">
        <v>86</v>
      </c>
      <c r="D10" s="37" t="s">
        <v>77</v>
      </c>
      <c r="E10" s="47">
        <v>90000</v>
      </c>
      <c r="F10" s="37">
        <v>28</v>
      </c>
      <c r="G10" s="47">
        <f t="shared" si="0"/>
        <v>2520000</v>
      </c>
      <c r="H10" s="37">
        <f t="shared" si="1"/>
        <v>1</v>
      </c>
      <c r="I10" s="40"/>
      <c r="J10" s="39">
        <f t="shared" si="2"/>
        <v>100000</v>
      </c>
      <c r="K10" s="30"/>
      <c r="L10" s="30"/>
      <c r="M10" s="30"/>
    </row>
    <row r="11" spans="1:13" ht="15.75">
      <c r="A11" s="44"/>
      <c r="B11" s="43"/>
      <c r="C11" s="43"/>
      <c r="D11" s="43"/>
      <c r="E11" s="30"/>
      <c r="F11" s="30"/>
      <c r="G11" s="48"/>
      <c r="H11" s="30"/>
      <c r="I11" s="30"/>
      <c r="J11" s="31"/>
      <c r="K11" s="30"/>
      <c r="L11" s="30"/>
      <c r="M11" s="30"/>
    </row>
    <row r="12" spans="1:13" ht="15.75">
      <c r="A12" s="44"/>
      <c r="B12" s="45">
        <f>WEEKDAY(C3)</f>
        <v>7</v>
      </c>
      <c r="C12" s="45"/>
      <c r="D12" s="43"/>
      <c r="E12" s="30"/>
      <c r="F12" s="30"/>
      <c r="G12" s="48"/>
      <c r="H12" s="30"/>
      <c r="I12" s="30"/>
      <c r="J12" s="31"/>
      <c r="K12" s="30"/>
      <c r="L12" s="30"/>
      <c r="M12" s="30"/>
    </row>
    <row r="13" spans="1:13" ht="15.75">
      <c r="A13" s="44"/>
      <c r="B13" s="45">
        <f t="shared" ref="B13:B17" si="3">WEEKDAY(C4)</f>
        <v>3</v>
      </c>
      <c r="C13" s="43"/>
      <c r="D13" s="43"/>
      <c r="E13" s="30"/>
      <c r="F13" s="30"/>
      <c r="G13" s="48"/>
      <c r="H13" s="30"/>
      <c r="I13" s="30"/>
      <c r="J13" s="31"/>
      <c r="K13" s="30"/>
      <c r="L13" s="30"/>
      <c r="M13" s="30"/>
    </row>
    <row r="14" spans="1:13" ht="15.75">
      <c r="A14" s="44"/>
      <c r="B14" s="45">
        <f t="shared" si="3"/>
        <v>4</v>
      </c>
      <c r="C14" s="43"/>
      <c r="D14" s="43"/>
      <c r="E14" s="30"/>
      <c r="F14" s="30"/>
      <c r="G14" s="48"/>
      <c r="H14" s="30"/>
      <c r="I14" s="30"/>
      <c r="J14" s="31"/>
      <c r="K14" s="30"/>
      <c r="L14" s="30"/>
      <c r="M14" s="30"/>
    </row>
    <row r="15" spans="1:13" ht="15.75">
      <c r="A15" s="44"/>
      <c r="B15" s="45">
        <f t="shared" si="3"/>
        <v>6</v>
      </c>
      <c r="C15" s="43"/>
      <c r="D15" s="43"/>
      <c r="E15" s="30"/>
      <c r="F15" s="30"/>
      <c r="G15" s="48"/>
      <c r="H15" s="30"/>
      <c r="I15" s="30"/>
      <c r="J15" s="31"/>
      <c r="K15" s="30"/>
      <c r="L15" s="30"/>
      <c r="M15" s="30"/>
    </row>
    <row r="16" spans="1:13" ht="15.75">
      <c r="A16" s="44"/>
      <c r="B16" s="45">
        <f t="shared" si="3"/>
        <v>3</v>
      </c>
      <c r="C16" s="43"/>
      <c r="D16" s="43"/>
      <c r="E16" s="30"/>
      <c r="F16" s="30"/>
      <c r="G16" s="48"/>
      <c r="H16" s="30"/>
      <c r="I16" s="30"/>
      <c r="J16" s="31"/>
      <c r="K16" s="30"/>
      <c r="L16" s="30"/>
      <c r="M16" s="30"/>
    </row>
    <row r="17" spans="1:13" ht="15.75">
      <c r="A17" s="44"/>
      <c r="B17" s="45">
        <f t="shared" si="3"/>
        <v>1</v>
      </c>
      <c r="C17" s="43"/>
      <c r="D17" s="46"/>
      <c r="E17" s="30"/>
      <c r="F17" s="30"/>
      <c r="G17" s="48"/>
      <c r="H17" s="30"/>
      <c r="I17" s="30"/>
      <c r="J17" s="31"/>
      <c r="K17" s="30"/>
      <c r="L17" s="30"/>
      <c r="M17" s="30"/>
    </row>
    <row r="18" spans="1:13" ht="15.75">
      <c r="A18" s="44"/>
      <c r="B18" s="45"/>
      <c r="C18" s="43"/>
      <c r="D18" s="46"/>
      <c r="E18" s="30"/>
      <c r="F18" s="30"/>
      <c r="G18" s="48"/>
      <c r="H18" s="30"/>
      <c r="I18" s="30"/>
      <c r="J18" s="31"/>
      <c r="K18" s="30"/>
      <c r="L18" s="30"/>
      <c r="M18" s="30"/>
    </row>
    <row r="19" spans="1:13" ht="15.75">
      <c r="A19" s="44"/>
      <c r="B19" s="45"/>
      <c r="C19" s="43"/>
      <c r="D19" s="43"/>
      <c r="E19" s="30"/>
      <c r="F19" s="30"/>
      <c r="G19" s="48"/>
      <c r="H19" s="30"/>
      <c r="I19" s="30"/>
      <c r="J19" s="31"/>
      <c r="K19" s="30"/>
      <c r="L19" s="30"/>
      <c r="M19" s="30"/>
    </row>
    <row r="20" spans="1:13" ht="15.75">
      <c r="A20" s="30"/>
      <c r="B20" s="43"/>
      <c r="C20" s="43"/>
      <c r="D20" s="30"/>
      <c r="E20" s="30"/>
      <c r="F20" s="30"/>
      <c r="G20" s="48"/>
      <c r="H20" s="30"/>
      <c r="I20" s="30"/>
      <c r="J20" s="31"/>
      <c r="K20" s="30"/>
      <c r="L20" s="30"/>
      <c r="M20" s="30"/>
    </row>
    <row r="21" spans="1:13" ht="15.75">
      <c r="B21" s="43"/>
      <c r="C21" s="4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4"/>
  <sheetViews>
    <sheetView topLeftCell="A16" zoomScale="110" zoomScaleNormal="110" workbookViewId="0">
      <selection activeCell="A20" sqref="A20"/>
    </sheetView>
  </sheetViews>
  <sheetFormatPr defaultColWidth="8.85546875" defaultRowHeight="15"/>
  <cols>
    <col min="2" max="2" width="17.140625" style="26" customWidth="1"/>
    <col min="3" max="3" width="16.7109375" customWidth="1"/>
    <col min="4" max="4" width="13.7109375" customWidth="1"/>
    <col min="5" max="5" width="18.140625" customWidth="1"/>
  </cols>
  <sheetData>
    <row r="2" spans="1:5" s="20" customFormat="1" ht="39" customHeight="1">
      <c r="A2" s="17" t="s">
        <v>10</v>
      </c>
      <c r="B2" s="17" t="s">
        <v>53</v>
      </c>
      <c r="C2" s="17" t="s">
        <v>72</v>
      </c>
      <c r="D2" s="17" t="s">
        <v>73</v>
      </c>
      <c r="E2" s="17" t="s">
        <v>74</v>
      </c>
    </row>
    <row r="3" spans="1:5" ht="15.75">
      <c r="A3" s="8">
        <v>1</v>
      </c>
      <c r="B3" s="25">
        <v>43466</v>
      </c>
      <c r="C3" s="9"/>
      <c r="D3" s="9">
        <v>6</v>
      </c>
      <c r="E3" s="9">
        <v>2</v>
      </c>
    </row>
    <row r="4" spans="1:5" ht="15.75">
      <c r="A4" s="8">
        <v>2</v>
      </c>
      <c r="B4" s="25">
        <v>43497</v>
      </c>
      <c r="C4" s="9">
        <v>5</v>
      </c>
      <c r="D4" s="9">
        <v>7</v>
      </c>
      <c r="E4" s="9">
        <v>7</v>
      </c>
    </row>
    <row r="5" spans="1:5" ht="15.75">
      <c r="A5" s="8">
        <v>3</v>
      </c>
      <c r="B5" s="25">
        <v>43525</v>
      </c>
      <c r="C5" s="9">
        <v>3</v>
      </c>
      <c r="D5" s="9">
        <v>2</v>
      </c>
      <c r="E5" s="9">
        <v>3</v>
      </c>
    </row>
    <row r="6" spans="1:5" ht="15.75">
      <c r="A6" s="8">
        <v>4</v>
      </c>
      <c r="B6" s="25">
        <v>43556</v>
      </c>
      <c r="C6" s="9">
        <v>10</v>
      </c>
      <c r="D6" s="9"/>
      <c r="E6" s="9">
        <v>4</v>
      </c>
    </row>
    <row r="7" spans="1:5" ht="15.75">
      <c r="A7" s="8">
        <v>5</v>
      </c>
      <c r="B7" s="25">
        <v>43586</v>
      </c>
      <c r="C7" s="9">
        <v>2</v>
      </c>
      <c r="D7" s="9"/>
      <c r="E7" s="9">
        <v>8</v>
      </c>
    </row>
    <row r="8" spans="1:5" ht="15.75">
      <c r="A8" s="8">
        <v>6</v>
      </c>
      <c r="B8" s="25">
        <v>43617</v>
      </c>
      <c r="C8" s="9">
        <v>4</v>
      </c>
      <c r="D8" s="9">
        <v>9</v>
      </c>
      <c r="E8" s="9"/>
    </row>
    <row r="9" spans="1:5" ht="15.75">
      <c r="A9" s="8">
        <v>7</v>
      </c>
      <c r="B9" s="25">
        <v>43647</v>
      </c>
      <c r="C9" s="9"/>
      <c r="D9" s="9">
        <v>6</v>
      </c>
      <c r="E9" s="9">
        <v>9</v>
      </c>
    </row>
    <row r="10" spans="1:5" ht="15.75">
      <c r="A10" s="8">
        <v>8</v>
      </c>
      <c r="B10" s="25">
        <v>43678</v>
      </c>
      <c r="C10" s="9">
        <v>2</v>
      </c>
      <c r="D10" s="9"/>
      <c r="E10" s="9">
        <v>0</v>
      </c>
    </row>
    <row r="11" spans="1:5" ht="15.75">
      <c r="A11" s="8">
        <v>9</v>
      </c>
      <c r="B11" s="25">
        <v>43709</v>
      </c>
      <c r="C11" s="9">
        <v>0</v>
      </c>
      <c r="D11" s="9">
        <v>9</v>
      </c>
      <c r="E11" s="9">
        <v>3</v>
      </c>
    </row>
    <row r="12" spans="1:5" ht="15.75">
      <c r="A12" s="8">
        <v>10</v>
      </c>
      <c r="B12" s="25">
        <v>43739</v>
      </c>
      <c r="C12" s="9">
        <v>2</v>
      </c>
      <c r="D12" s="9"/>
      <c r="E12" s="9">
        <v>4</v>
      </c>
    </row>
    <row r="13" spans="1:5" ht="15.75">
      <c r="A13" s="8">
        <v>11</v>
      </c>
      <c r="B13" s="25">
        <v>43770</v>
      </c>
      <c r="C13" s="9">
        <v>4</v>
      </c>
      <c r="D13" s="9">
        <v>2</v>
      </c>
      <c r="E13" s="9">
        <v>7</v>
      </c>
    </row>
    <row r="14" spans="1:5" ht="15.75">
      <c r="A14" s="8">
        <v>12</v>
      </c>
      <c r="B14" s="25">
        <v>43800</v>
      </c>
      <c r="C14" s="9">
        <v>7</v>
      </c>
      <c r="D14" s="9">
        <v>8</v>
      </c>
      <c r="E14" s="9">
        <v>9</v>
      </c>
    </row>
    <row r="15" spans="1:5" ht="15.75">
      <c r="A15" s="8">
        <v>13</v>
      </c>
      <c r="B15" s="27" t="s">
        <v>54</v>
      </c>
      <c r="C15" s="9">
        <v>7</v>
      </c>
      <c r="D15" s="9">
        <v>8</v>
      </c>
      <c r="E15" s="9">
        <v>9</v>
      </c>
    </row>
    <row r="16" spans="1:5" ht="15.75">
      <c r="A16" s="8">
        <v>14</v>
      </c>
      <c r="B16" s="27" t="s">
        <v>55</v>
      </c>
      <c r="C16" s="9"/>
      <c r="D16" s="9">
        <v>1</v>
      </c>
      <c r="E16" s="9">
        <v>9</v>
      </c>
    </row>
    <row r="17" spans="1:5" ht="15.75">
      <c r="A17" s="8">
        <v>15</v>
      </c>
      <c r="B17" s="27" t="s">
        <v>56</v>
      </c>
      <c r="C17" s="9"/>
      <c r="D17" s="9">
        <v>0</v>
      </c>
      <c r="E17" s="9">
        <v>1</v>
      </c>
    </row>
    <row r="18" spans="1:5" ht="15.75">
      <c r="A18" s="8">
        <v>16</v>
      </c>
      <c r="B18" s="27" t="s">
        <v>57</v>
      </c>
      <c r="C18" s="9">
        <v>1</v>
      </c>
      <c r="D18" s="9">
        <v>0</v>
      </c>
      <c r="E18" s="9">
        <v>1</v>
      </c>
    </row>
    <row r="19" spans="1:5" ht="15.75">
      <c r="A19" s="8">
        <v>17</v>
      </c>
      <c r="B19" s="27" t="s">
        <v>58</v>
      </c>
      <c r="C19" s="9">
        <v>10</v>
      </c>
      <c r="D19" s="9">
        <v>5</v>
      </c>
      <c r="E19" s="9"/>
    </row>
    <row r="20" spans="1:5" ht="15.75">
      <c r="A20" s="8">
        <v>18</v>
      </c>
      <c r="B20" s="27" t="s">
        <v>59</v>
      </c>
      <c r="C20" s="9">
        <v>4</v>
      </c>
      <c r="D20" s="9">
        <v>6</v>
      </c>
      <c r="E20" s="9"/>
    </row>
    <row r="21" spans="1:5" ht="15.75">
      <c r="A21" s="8">
        <v>19</v>
      </c>
      <c r="B21" s="27" t="s">
        <v>60</v>
      </c>
      <c r="C21" s="9"/>
      <c r="D21" s="9"/>
      <c r="E21" s="9"/>
    </row>
    <row r="22" spans="1:5" ht="15.75">
      <c r="A22" s="8">
        <v>20</v>
      </c>
      <c r="B22" s="27" t="s">
        <v>61</v>
      </c>
      <c r="C22" s="9">
        <v>0</v>
      </c>
      <c r="D22" s="9">
        <v>8</v>
      </c>
      <c r="E22" s="9">
        <v>10</v>
      </c>
    </row>
    <row r="23" spans="1:5" ht="15.75">
      <c r="A23" s="8">
        <v>21</v>
      </c>
      <c r="B23" s="27" t="s">
        <v>62</v>
      </c>
      <c r="C23" s="9">
        <v>6</v>
      </c>
      <c r="D23" s="9">
        <v>7</v>
      </c>
      <c r="E23" s="9"/>
    </row>
    <row r="24" spans="1:5" ht="15.75">
      <c r="A24" s="8">
        <v>22</v>
      </c>
      <c r="B24" s="27" t="s">
        <v>63</v>
      </c>
      <c r="C24" s="9">
        <v>0</v>
      </c>
      <c r="D24" s="9">
        <v>4</v>
      </c>
      <c r="E24" s="9">
        <v>7</v>
      </c>
    </row>
    <row r="25" spans="1:5" ht="15.75">
      <c r="A25" s="8">
        <v>23</v>
      </c>
      <c r="B25" s="27" t="s">
        <v>64</v>
      </c>
      <c r="C25" s="9">
        <v>7</v>
      </c>
      <c r="D25" s="9"/>
      <c r="E25" s="9">
        <v>1</v>
      </c>
    </row>
    <row r="26" spans="1:5" ht="15.75">
      <c r="A26" s="8">
        <v>24</v>
      </c>
      <c r="B26" s="27" t="s">
        <v>65</v>
      </c>
      <c r="C26" s="9">
        <v>2</v>
      </c>
      <c r="D26" s="9">
        <v>3</v>
      </c>
      <c r="E26" s="9">
        <v>6</v>
      </c>
    </row>
    <row r="27" spans="1:5" ht="15.75">
      <c r="A27" s="8">
        <v>25</v>
      </c>
      <c r="B27" s="27" t="s">
        <v>66</v>
      </c>
      <c r="C27" s="9"/>
      <c r="D27" s="9">
        <v>5</v>
      </c>
      <c r="E27" s="9">
        <v>9</v>
      </c>
    </row>
    <row r="28" spans="1:5" ht="15.75">
      <c r="A28" s="8">
        <v>26</v>
      </c>
      <c r="B28" s="27" t="s">
        <v>67</v>
      </c>
      <c r="C28" s="9">
        <v>10</v>
      </c>
      <c r="D28" s="9">
        <v>8</v>
      </c>
      <c r="E28" s="9">
        <v>4</v>
      </c>
    </row>
    <row r="29" spans="1:5" ht="15.75">
      <c r="A29" s="8">
        <v>27</v>
      </c>
      <c r="B29" s="27" t="s">
        <v>68</v>
      </c>
      <c r="C29" s="9">
        <v>1</v>
      </c>
      <c r="D29" s="9">
        <v>7</v>
      </c>
      <c r="E29" s="9">
        <v>9</v>
      </c>
    </row>
    <row r="30" spans="1:5" ht="15.75">
      <c r="A30" s="8">
        <v>28</v>
      </c>
      <c r="B30" s="27" t="s">
        <v>69</v>
      </c>
      <c r="C30" s="9">
        <v>10</v>
      </c>
      <c r="D30" s="9">
        <v>3</v>
      </c>
      <c r="E30" s="9">
        <v>4</v>
      </c>
    </row>
    <row r="31" spans="1:5" ht="15.75">
      <c r="A31" s="8">
        <v>29</v>
      </c>
      <c r="B31" s="27" t="s">
        <v>70</v>
      </c>
      <c r="C31" s="9"/>
      <c r="D31" s="9">
        <v>5</v>
      </c>
      <c r="E31" s="9">
        <v>7</v>
      </c>
    </row>
    <row r="32" spans="1:5" ht="15.75">
      <c r="A32" s="8">
        <v>30</v>
      </c>
      <c r="B32" s="27" t="s">
        <v>71</v>
      </c>
      <c r="C32" s="9">
        <v>5</v>
      </c>
      <c r="D32" s="9">
        <v>9</v>
      </c>
      <c r="E32" s="9">
        <v>3</v>
      </c>
    </row>
    <row r="33" spans="1:5">
      <c r="A33" s="111" t="s">
        <v>78</v>
      </c>
      <c r="B33" s="111"/>
      <c r="C33">
        <f>SUM(C3:C32)</f>
        <v>102</v>
      </c>
      <c r="D33">
        <f t="shared" ref="D33:E33" si="0">SUM(D3:D32)</f>
        <v>128</v>
      </c>
      <c r="E33">
        <f t="shared" si="0"/>
        <v>136</v>
      </c>
    </row>
    <row r="34" spans="1:5">
      <c r="A34" t="s">
        <v>79</v>
      </c>
      <c r="C34">
        <f>COUNT(C3:C32)</f>
        <v>23</v>
      </c>
      <c r="D34">
        <f t="shared" ref="D34:E34" si="1">COUNT(D3:D32)</f>
        <v>24</v>
      </c>
      <c r="E34">
        <f t="shared" si="1"/>
        <v>25</v>
      </c>
    </row>
  </sheetData>
  <mergeCells count="1">
    <mergeCell ref="A33:B33"/>
  </mergeCells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"/>
  <sheetViews>
    <sheetView workbookViewId="0">
      <selection activeCell="H27" sqref="H27"/>
    </sheetView>
  </sheetViews>
  <sheetFormatPr defaultRowHeight="15.75"/>
  <cols>
    <col min="1" max="1" width="9.140625" style="59"/>
    <col min="2" max="2" width="25.5703125" style="59" customWidth="1"/>
    <col min="3" max="3" width="14" style="84" customWidth="1"/>
    <col min="4" max="4" width="17" style="84" customWidth="1"/>
    <col min="5" max="5" width="10.85546875" style="59" customWidth="1"/>
    <col min="6" max="6" width="17.5703125" style="84" customWidth="1"/>
    <col min="7" max="7" width="16.28515625" style="84" customWidth="1"/>
    <col min="8" max="8" width="23" style="84" customWidth="1"/>
    <col min="9" max="9" width="15.85546875" style="84" customWidth="1"/>
    <col min="10" max="10" width="13" style="84" customWidth="1"/>
    <col min="11" max="16384" width="9.140625" style="59"/>
  </cols>
  <sheetData>
    <row r="2" spans="1:10" s="52" customFormat="1" ht="21.75" customHeight="1">
      <c r="A2" s="112" t="s">
        <v>139</v>
      </c>
      <c r="B2" s="112"/>
      <c r="C2" s="112"/>
      <c r="D2" s="112"/>
      <c r="E2" s="112"/>
      <c r="F2" s="112"/>
      <c r="G2" s="112"/>
      <c r="H2" s="112"/>
      <c r="I2" s="112"/>
      <c r="J2" s="100"/>
    </row>
    <row r="3" spans="1:10" s="55" customFormat="1" ht="38.25" customHeight="1">
      <c r="A3" s="53" t="s">
        <v>10</v>
      </c>
      <c r="B3" s="54" t="s">
        <v>87</v>
      </c>
      <c r="C3" s="79" t="s">
        <v>88</v>
      </c>
      <c r="D3" s="79" t="s">
        <v>89</v>
      </c>
      <c r="E3" s="54" t="s">
        <v>90</v>
      </c>
      <c r="F3" s="79" t="s">
        <v>141</v>
      </c>
      <c r="G3" s="79" t="s">
        <v>91</v>
      </c>
      <c r="H3" s="101" t="s">
        <v>138</v>
      </c>
      <c r="I3" s="101" t="s">
        <v>92</v>
      </c>
      <c r="J3" s="79" t="s">
        <v>140</v>
      </c>
    </row>
    <row r="4" spans="1:10" ht="18.75" customHeight="1">
      <c r="A4" s="56">
        <v>1</v>
      </c>
      <c r="B4" s="57" t="s">
        <v>94</v>
      </c>
      <c r="C4" s="88" t="s">
        <v>117</v>
      </c>
      <c r="D4" s="80" t="s">
        <v>108</v>
      </c>
      <c r="E4" s="58">
        <v>22</v>
      </c>
      <c r="F4" s="85">
        <f>+VLOOKUP(Table1[[#This Row],[CHỨC VỤ]],$B$22:$D$28,3,0)</f>
        <v>500000</v>
      </c>
      <c r="G4" s="85">
        <f>+Table1[[#This Row],[ĐƠN GIÁ NGÀY CÔNG]]*Table1[[#This Row],[NGÀY CÔNG]]</f>
        <v>11000000</v>
      </c>
      <c r="H4" s="85">
        <f>+VLOOKUP(Table1[[#This Row],[CHỨC VỤ]],$B$22:$D$28,2,0)</f>
        <v>2000000</v>
      </c>
      <c r="I4" s="102"/>
      <c r="J4" s="103" t="str">
        <f>+VLOOKUP(LEFT(Table1[[#This Row],[MÃ ID]],2),$F$22:$G$31,2,0)</f>
        <v>Hà Nội</v>
      </c>
    </row>
    <row r="5" spans="1:10" ht="18.75" customHeight="1">
      <c r="A5" s="56">
        <v>2</v>
      </c>
      <c r="B5" s="57" t="s">
        <v>95</v>
      </c>
      <c r="C5" s="88" t="s">
        <v>118</v>
      </c>
      <c r="D5" s="81" t="s">
        <v>109</v>
      </c>
      <c r="E5" s="58">
        <v>23</v>
      </c>
      <c r="F5" s="85">
        <f>+VLOOKUP(Table1[[#This Row],[CHỨC VỤ]],$B$22:$D$28,3,0)</f>
        <v>300000</v>
      </c>
      <c r="G5" s="85">
        <f>+Table1[[#This Row],[ĐƠN GIÁ NGÀY CÔNG]]*Table1[[#This Row],[NGÀY CÔNG]]</f>
        <v>6900000</v>
      </c>
      <c r="H5" s="85">
        <f>+VLOOKUP(Table1[[#This Row],[CHỨC VỤ]],$B$22:$D$28,2,0)</f>
        <v>500000</v>
      </c>
      <c r="I5" s="102"/>
      <c r="J5" s="85" t="str">
        <f>+VLOOKUP(LEFT(Table1[[#This Row],[MÃ ID]],2),$F$22:$G$31,2,0)</f>
        <v>Hà Nội</v>
      </c>
    </row>
    <row r="6" spans="1:10" ht="18.75" customHeight="1">
      <c r="A6" s="56">
        <v>3</v>
      </c>
      <c r="B6" s="57" t="s">
        <v>96</v>
      </c>
      <c r="C6" s="88" t="s">
        <v>119</v>
      </c>
      <c r="D6" s="81" t="s">
        <v>109</v>
      </c>
      <c r="E6" s="58">
        <v>27</v>
      </c>
      <c r="F6" s="85">
        <f>+VLOOKUP(Table1[[#This Row],[CHỨC VỤ]],$B$22:$D$28,3,0)</f>
        <v>300000</v>
      </c>
      <c r="G6" s="85">
        <f>+Table1[[#This Row],[ĐƠN GIÁ NGÀY CÔNG]]*Table1[[#This Row],[NGÀY CÔNG]]</f>
        <v>8100000</v>
      </c>
      <c r="H6" s="85">
        <f>+VLOOKUP(Table1[[#This Row],[CHỨC VỤ]],$B$22:$D$28,2,0)</f>
        <v>500000</v>
      </c>
      <c r="I6" s="102"/>
      <c r="J6" s="85" t="str">
        <f>+VLOOKUP(LEFT(Table1[[#This Row],[MÃ ID]],2),$F$22:$G$31,2,0)</f>
        <v>Phú Thọ</v>
      </c>
    </row>
    <row r="7" spans="1:10" ht="18.75" customHeight="1">
      <c r="A7" s="56">
        <v>4</v>
      </c>
      <c r="B7" s="57" t="s">
        <v>97</v>
      </c>
      <c r="C7" s="88" t="s">
        <v>120</v>
      </c>
      <c r="D7" s="81" t="s">
        <v>110</v>
      </c>
      <c r="E7" s="58">
        <v>19</v>
      </c>
      <c r="F7" s="85">
        <f>+VLOOKUP(Table1[[#This Row],[CHỨC VỤ]],$B$22:$D$28,3,0)</f>
        <v>200000</v>
      </c>
      <c r="G7" s="85">
        <f>+Table1[[#This Row],[ĐƠN GIÁ NGÀY CÔNG]]*Table1[[#This Row],[NGÀY CÔNG]]</f>
        <v>3800000</v>
      </c>
      <c r="H7" s="85">
        <f>+VLOOKUP(Table1[[#This Row],[CHỨC VỤ]],$B$22:$D$28,2,0)</f>
        <v>500000</v>
      </c>
      <c r="I7" s="102"/>
      <c r="J7" s="85" t="str">
        <f>+VLOOKUP(LEFT(Table1[[#This Row],[MÃ ID]],2),$F$22:$G$31,2,0)</f>
        <v>Thái bình</v>
      </c>
    </row>
    <row r="8" spans="1:10" ht="18.75" customHeight="1">
      <c r="A8" s="56">
        <v>5</v>
      </c>
      <c r="B8" s="60" t="s">
        <v>93</v>
      </c>
      <c r="C8" s="88" t="s">
        <v>121</v>
      </c>
      <c r="D8" s="81" t="s">
        <v>110</v>
      </c>
      <c r="E8" s="58">
        <v>21</v>
      </c>
      <c r="F8" s="85">
        <f>+VLOOKUP(Table1[[#This Row],[CHỨC VỤ]],$B$22:$D$28,3,0)</f>
        <v>200000</v>
      </c>
      <c r="G8" s="85">
        <f>+Table1[[#This Row],[ĐƠN GIÁ NGÀY CÔNG]]*Table1[[#This Row],[NGÀY CÔNG]]</f>
        <v>4200000</v>
      </c>
      <c r="H8" s="85">
        <f>+VLOOKUP(Table1[[#This Row],[CHỨC VỤ]],$B$22:$D$28,2,0)</f>
        <v>500000</v>
      </c>
      <c r="I8" s="102"/>
      <c r="J8" s="85" t="str">
        <f>+VLOOKUP(LEFT(Table1[[#This Row],[MÃ ID]],2),$F$22:$G$31,2,0)</f>
        <v>Yên Bái</v>
      </c>
    </row>
    <row r="9" spans="1:10" ht="18.75" customHeight="1">
      <c r="A9" s="56">
        <v>6</v>
      </c>
      <c r="B9" s="57" t="s">
        <v>98</v>
      </c>
      <c r="C9" s="88" t="s">
        <v>122</v>
      </c>
      <c r="D9" s="81" t="s">
        <v>111</v>
      </c>
      <c r="E9" s="58">
        <v>18</v>
      </c>
      <c r="F9" s="85">
        <f>+VLOOKUP(Table1[[#This Row],[CHỨC VỤ]],$B$22:$D$28,3,0)</f>
        <v>200000</v>
      </c>
      <c r="G9" s="85">
        <f>+Table1[[#This Row],[ĐƠN GIÁ NGÀY CÔNG]]*Table1[[#This Row],[NGÀY CÔNG]]</f>
        <v>3600000</v>
      </c>
      <c r="H9" s="85">
        <f>+VLOOKUP(Table1[[#This Row],[CHỨC VỤ]],$B$22:$D$28,2,0)</f>
        <v>500000</v>
      </c>
      <c r="I9" s="102"/>
      <c r="J9" s="85" t="str">
        <f>+VLOOKUP(LEFT(Table1[[#This Row],[MÃ ID]],2),$F$22:$G$31,2,0)</f>
        <v>Hải Dương</v>
      </c>
    </row>
    <row r="10" spans="1:10" ht="18.75" customHeight="1">
      <c r="A10" s="56">
        <v>7</v>
      </c>
      <c r="B10" s="57" t="s">
        <v>99</v>
      </c>
      <c r="C10" s="88" t="s">
        <v>123</v>
      </c>
      <c r="D10" s="81" t="s">
        <v>112</v>
      </c>
      <c r="E10" s="58">
        <v>22</v>
      </c>
      <c r="F10" s="85">
        <f>+VLOOKUP(Table1[[#This Row],[CHỨC VỤ]],$B$22:$D$28,3,0)</f>
        <v>1000000</v>
      </c>
      <c r="G10" s="85">
        <f>+Table1[[#This Row],[ĐƠN GIÁ NGÀY CÔNG]]*Table1[[#This Row],[NGÀY CÔNG]]</f>
        <v>22000000</v>
      </c>
      <c r="H10" s="85">
        <f>+VLOOKUP(Table1[[#This Row],[CHỨC VỤ]],$B$22:$D$28,2,0)</f>
        <v>3000000</v>
      </c>
      <c r="I10" s="102"/>
      <c r="J10" s="85" t="str">
        <f>+VLOOKUP(LEFT(Table1[[#This Row],[MÃ ID]],2),$F$22:$G$31,2,0)</f>
        <v>Hà Nội</v>
      </c>
    </row>
    <row r="11" spans="1:10" ht="18.75" customHeight="1">
      <c r="A11" s="56">
        <v>8</v>
      </c>
      <c r="B11" s="57" t="s">
        <v>100</v>
      </c>
      <c r="C11" s="88" t="s">
        <v>124</v>
      </c>
      <c r="D11" s="81" t="s">
        <v>113</v>
      </c>
      <c r="E11" s="58">
        <v>22</v>
      </c>
      <c r="F11" s="85">
        <f>+VLOOKUP(Table1[[#This Row],[CHỨC VỤ]],$B$22:$D$28,3,0)</f>
        <v>700000</v>
      </c>
      <c r="G11" s="85">
        <f>+Table1[[#This Row],[ĐƠN GIÁ NGÀY CÔNG]]*Table1[[#This Row],[NGÀY CÔNG]]</f>
        <v>15400000</v>
      </c>
      <c r="H11" s="85">
        <f>+VLOOKUP(Table1[[#This Row],[CHỨC VỤ]],$B$22:$D$28,2,0)</f>
        <v>2500000</v>
      </c>
      <c r="I11" s="102"/>
      <c r="J11" s="85" t="str">
        <f>+VLOOKUP(LEFT(Table1[[#This Row],[MÃ ID]],2),$F$22:$G$31,2,0)</f>
        <v>Thanh Hóa</v>
      </c>
    </row>
    <row r="12" spans="1:10" ht="18.75" customHeight="1">
      <c r="A12" s="56">
        <v>9</v>
      </c>
      <c r="B12" s="57" t="s">
        <v>101</v>
      </c>
      <c r="C12" s="88" t="s">
        <v>125</v>
      </c>
      <c r="D12" s="80" t="s">
        <v>108</v>
      </c>
      <c r="E12" s="58">
        <v>27</v>
      </c>
      <c r="F12" s="85">
        <f>+VLOOKUP(Table1[[#This Row],[CHỨC VỤ]],$B$22:$D$28,3,0)</f>
        <v>500000</v>
      </c>
      <c r="G12" s="85">
        <f>+Table1[[#This Row],[ĐƠN GIÁ NGÀY CÔNG]]*Table1[[#This Row],[NGÀY CÔNG]]</f>
        <v>13500000</v>
      </c>
      <c r="H12" s="85">
        <f>+VLOOKUP(Table1[[#This Row],[CHỨC VỤ]],$B$22:$D$28,2,0)</f>
        <v>2000000</v>
      </c>
      <c r="I12" s="102"/>
      <c r="J12" s="85" t="str">
        <f>+VLOOKUP(LEFT(Table1[[#This Row],[MÃ ID]],2),$F$22:$G$31,2,0)</f>
        <v>Vĩnh PHúc</v>
      </c>
    </row>
    <row r="13" spans="1:10" ht="18.75" customHeight="1">
      <c r="A13" s="56">
        <v>10</v>
      </c>
      <c r="B13" s="57" t="s">
        <v>102</v>
      </c>
      <c r="C13" s="88" t="s">
        <v>126</v>
      </c>
      <c r="D13" s="81" t="s">
        <v>109</v>
      </c>
      <c r="E13" s="58">
        <v>22</v>
      </c>
      <c r="F13" s="85">
        <f>+VLOOKUP(Table1[[#This Row],[CHỨC VỤ]],$B$22:$D$28,3,0)</f>
        <v>300000</v>
      </c>
      <c r="G13" s="85">
        <f>+Table1[[#This Row],[ĐƠN GIÁ NGÀY CÔNG]]*Table1[[#This Row],[NGÀY CÔNG]]</f>
        <v>6600000</v>
      </c>
      <c r="H13" s="85">
        <f>+VLOOKUP(Table1[[#This Row],[CHỨC VỤ]],$B$22:$D$28,2,0)</f>
        <v>500000</v>
      </c>
      <c r="I13" s="102"/>
      <c r="J13" s="85" t="str">
        <f>+VLOOKUP(LEFT(Table1[[#This Row],[MÃ ID]],2),$F$22:$G$31,2,0)</f>
        <v>Vĩnh PHúc</v>
      </c>
    </row>
    <row r="14" spans="1:10" ht="18.75" customHeight="1">
      <c r="A14" s="56">
        <v>11</v>
      </c>
      <c r="B14" s="57" t="s">
        <v>105</v>
      </c>
      <c r="C14" s="88" t="s">
        <v>127</v>
      </c>
      <c r="D14" s="81" t="s">
        <v>109</v>
      </c>
      <c r="E14" s="58">
        <v>25</v>
      </c>
      <c r="F14" s="85">
        <f>+VLOOKUP(Table1[[#This Row],[CHỨC VỤ]],$B$22:$D$28,3,0)</f>
        <v>300000</v>
      </c>
      <c r="G14" s="85">
        <f>+Table1[[#This Row],[ĐƠN GIÁ NGÀY CÔNG]]*Table1[[#This Row],[NGÀY CÔNG]]</f>
        <v>7500000</v>
      </c>
      <c r="H14" s="85">
        <f>+VLOOKUP(Table1[[#This Row],[CHỨC VỤ]],$B$22:$D$28,2,0)</f>
        <v>500000</v>
      </c>
      <c r="I14" s="102"/>
      <c r="J14" s="85" t="str">
        <f>+VLOOKUP(LEFT(Table1[[#This Row],[MÃ ID]],2),$F$22:$G$31,2,0)</f>
        <v>Nam ĐỊnh</v>
      </c>
    </row>
    <row r="15" spans="1:10" ht="18.75" customHeight="1">
      <c r="A15" s="56">
        <v>12</v>
      </c>
      <c r="B15" s="57" t="s">
        <v>106</v>
      </c>
      <c r="C15" s="88" t="s">
        <v>163</v>
      </c>
      <c r="D15" s="81" t="s">
        <v>110</v>
      </c>
      <c r="E15" s="58">
        <v>23</v>
      </c>
      <c r="F15" s="85">
        <f>+VLOOKUP(Table1[[#This Row],[CHỨC VỤ]],$B$22:$D$28,3,0)</f>
        <v>200000</v>
      </c>
      <c r="G15" s="85">
        <f>+Table1[[#This Row],[ĐƠN GIÁ NGÀY CÔNG]]*Table1[[#This Row],[NGÀY CÔNG]]</f>
        <v>4600000</v>
      </c>
      <c r="H15" s="85">
        <f>+VLOOKUP(Table1[[#This Row],[CHỨC VỤ]],$B$22:$D$28,2,0)</f>
        <v>500000</v>
      </c>
      <c r="I15" s="102"/>
      <c r="J15" s="85" t="str">
        <f>+VLOOKUP(LEFT(Table1[[#This Row],[MÃ ID]],2),$F$22:$G$31,2,0)</f>
        <v>Nam ĐỊnh</v>
      </c>
    </row>
    <row r="16" spans="1:10" s="72" customFormat="1" ht="18.75" customHeight="1">
      <c r="A16" s="69">
        <v>13</v>
      </c>
      <c r="B16" s="70" t="s">
        <v>107</v>
      </c>
      <c r="C16" s="89" t="s">
        <v>129</v>
      </c>
      <c r="D16" s="82" t="s">
        <v>114</v>
      </c>
      <c r="E16" s="71">
        <v>22</v>
      </c>
      <c r="F16" s="96">
        <f>+VLOOKUP(Table1[[#This Row],[CHỨC VỤ]],$B$22:$D$28,3,0)</f>
        <v>400000</v>
      </c>
      <c r="G16" s="96">
        <f>+Table1[[#This Row],[ĐƠN GIÁ NGÀY CÔNG]]*Table1[[#This Row],[NGÀY CÔNG]]</f>
        <v>8800000</v>
      </c>
      <c r="H16" s="96">
        <f>+VLOOKUP(Table1[[#This Row],[CHỨC VỤ]],$B$22:$D$28,2,0)</f>
        <v>1700000</v>
      </c>
      <c r="I16" s="104"/>
      <c r="J16" s="96" t="str">
        <f>+VLOOKUP(LEFT(Table1[[#This Row],[MÃ ID]],2),$F$22:$G$31,2,0)</f>
        <v>Nam ĐỊnh</v>
      </c>
    </row>
    <row r="17" spans="1:10" ht="18.75" customHeight="1">
      <c r="A17" s="56">
        <v>14</v>
      </c>
      <c r="B17" s="57" t="s">
        <v>103</v>
      </c>
      <c r="C17" s="88" t="s">
        <v>130</v>
      </c>
      <c r="D17" s="81" t="s">
        <v>115</v>
      </c>
      <c r="E17" s="58">
        <v>27</v>
      </c>
      <c r="F17" s="85">
        <f>+VLOOKUP(Table1[[#This Row],[CHỨC VỤ]],$B$22:$D$28,3,0)</f>
        <v>150000</v>
      </c>
      <c r="G17" s="85">
        <f>+Table1[[#This Row],[ĐƠN GIÁ NGÀY CÔNG]]*Table1[[#This Row],[NGÀY CÔNG]]</f>
        <v>4050000</v>
      </c>
      <c r="H17" s="85">
        <f>+VLOOKUP(Table1[[#This Row],[CHỨC VỤ]],$B$22:$D$28,2,0)</f>
        <v>300000</v>
      </c>
      <c r="I17" s="102"/>
      <c r="J17" s="85" t="str">
        <f>+VLOOKUP(LEFT(Table1[[#This Row],[MÃ ID]],2),$F$22:$G$31,2,0)</f>
        <v>Hà Giang</v>
      </c>
    </row>
    <row r="18" spans="1:10" ht="18.75" customHeight="1">
      <c r="A18" s="61">
        <v>15</v>
      </c>
      <c r="B18" s="62" t="s">
        <v>104</v>
      </c>
      <c r="C18" s="90" t="s">
        <v>131</v>
      </c>
      <c r="D18" s="83" t="s">
        <v>110</v>
      </c>
      <c r="E18" s="63">
        <v>22</v>
      </c>
      <c r="F18" s="97">
        <f>+VLOOKUP(Table1[[#This Row],[CHỨC VỤ]],$B$22:$D$28,3,0)</f>
        <v>200000</v>
      </c>
      <c r="G18" s="97">
        <f>+Table1[[#This Row],[ĐƠN GIÁ NGÀY CÔNG]]*Table1[[#This Row],[NGÀY CÔNG]]</f>
        <v>4400000</v>
      </c>
      <c r="H18" s="97">
        <f>+VLOOKUP(Table1[[#This Row],[CHỨC VỤ]],$B$22:$D$28,2,0)</f>
        <v>500000</v>
      </c>
      <c r="I18" s="105"/>
      <c r="J18" s="97" t="str">
        <f>+VLOOKUP(LEFT(Table1[[#This Row],[MÃ ID]],2),$F$22:$G$31,2,0)</f>
        <v>Yên Bái</v>
      </c>
    </row>
    <row r="20" spans="1:10" ht="18.75">
      <c r="B20" s="113" t="s">
        <v>116</v>
      </c>
      <c r="C20" s="114"/>
      <c r="D20" s="114"/>
      <c r="F20" s="98" t="s">
        <v>142</v>
      </c>
    </row>
    <row r="21" spans="1:10" s="78" customFormat="1" ht="30" customHeight="1">
      <c r="B21" s="91" t="s">
        <v>132</v>
      </c>
      <c r="C21" s="92" t="s">
        <v>134</v>
      </c>
      <c r="D21" s="92" t="s">
        <v>46</v>
      </c>
      <c r="F21" s="106" t="s">
        <v>162</v>
      </c>
      <c r="G21" s="106" t="s">
        <v>161</v>
      </c>
      <c r="H21" s="99"/>
      <c r="I21" s="99"/>
      <c r="J21" s="99"/>
    </row>
    <row r="22" spans="1:10">
      <c r="B22" s="87" t="s">
        <v>112</v>
      </c>
      <c r="C22" s="94">
        <v>3000000</v>
      </c>
      <c r="D22" s="94">
        <v>1000000</v>
      </c>
      <c r="F22" s="85" t="s">
        <v>143</v>
      </c>
      <c r="G22" s="85" t="s">
        <v>152</v>
      </c>
    </row>
    <row r="23" spans="1:10">
      <c r="B23" s="86" t="s">
        <v>113</v>
      </c>
      <c r="C23" s="94">
        <v>2500000</v>
      </c>
      <c r="D23" s="94">
        <v>700000</v>
      </c>
      <c r="F23" s="85" t="s">
        <v>144</v>
      </c>
      <c r="G23" s="85" t="s">
        <v>153</v>
      </c>
    </row>
    <row r="24" spans="1:10">
      <c r="B24" s="93" t="s">
        <v>137</v>
      </c>
      <c r="C24" s="94">
        <v>2000000</v>
      </c>
      <c r="D24" s="94">
        <v>500000</v>
      </c>
      <c r="F24" s="85" t="s">
        <v>150</v>
      </c>
      <c r="G24" s="85" t="s">
        <v>154</v>
      </c>
    </row>
    <row r="25" spans="1:10">
      <c r="B25" s="95" t="s">
        <v>114</v>
      </c>
      <c r="C25" s="94">
        <v>1700000</v>
      </c>
      <c r="D25" s="94">
        <v>400000</v>
      </c>
      <c r="F25" s="85" t="s">
        <v>145</v>
      </c>
      <c r="G25" s="85" t="s">
        <v>155</v>
      </c>
    </row>
    <row r="26" spans="1:10">
      <c r="B26" s="95" t="s">
        <v>109</v>
      </c>
      <c r="C26" s="94">
        <v>500000</v>
      </c>
      <c r="D26" s="94">
        <v>300000</v>
      </c>
      <c r="F26" s="85" t="s">
        <v>146</v>
      </c>
      <c r="G26" s="85" t="s">
        <v>156</v>
      </c>
    </row>
    <row r="27" spans="1:10">
      <c r="B27" s="95" t="s">
        <v>110</v>
      </c>
      <c r="C27" s="94">
        <v>500000</v>
      </c>
      <c r="D27" s="94">
        <v>200000</v>
      </c>
      <c r="F27" s="85" t="s">
        <v>151</v>
      </c>
      <c r="G27" s="85" t="s">
        <v>157</v>
      </c>
    </row>
    <row r="28" spans="1:10">
      <c r="B28" s="93" t="s">
        <v>115</v>
      </c>
      <c r="C28" s="94">
        <v>300000</v>
      </c>
      <c r="D28" s="94">
        <v>150000</v>
      </c>
      <c r="F28" s="85" t="s">
        <v>147</v>
      </c>
      <c r="G28" s="85" t="s">
        <v>158</v>
      </c>
    </row>
    <row r="29" spans="1:10">
      <c r="F29" s="85" t="s">
        <v>148</v>
      </c>
      <c r="G29" s="85" t="s">
        <v>159</v>
      </c>
    </row>
    <row r="30" spans="1:10">
      <c r="F30" s="85" t="s">
        <v>149</v>
      </c>
      <c r="G30" s="85" t="s">
        <v>160</v>
      </c>
    </row>
    <row r="31" spans="1:10">
      <c r="F31" s="85"/>
      <c r="G31" s="85"/>
    </row>
  </sheetData>
  <mergeCells count="2">
    <mergeCell ref="A2:I2"/>
    <mergeCell ref="B20:D20"/>
  </mergeCell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E1" sqref="E1"/>
    </sheetView>
  </sheetViews>
  <sheetFormatPr defaultRowHeight="15"/>
  <cols>
    <col min="1" max="1" width="5.140625" bestFit="1" customWidth="1"/>
    <col min="2" max="2" width="18.85546875" bestFit="1" customWidth="1"/>
    <col min="3" max="3" width="10.28515625" customWidth="1"/>
    <col min="5" max="5" width="12.42578125" customWidth="1"/>
  </cols>
  <sheetData>
    <row r="1" spans="1:6" ht="47.25">
      <c r="A1" s="76" t="s">
        <v>10</v>
      </c>
      <c r="B1" s="76" t="s">
        <v>87</v>
      </c>
      <c r="C1" s="76" t="s">
        <v>88</v>
      </c>
      <c r="D1" s="77" t="s">
        <v>133</v>
      </c>
      <c r="E1" s="77" t="s">
        <v>135</v>
      </c>
      <c r="F1" s="77" t="s">
        <v>136</v>
      </c>
    </row>
    <row r="2" spans="1:6" ht="15.75">
      <c r="A2" s="66">
        <v>1</v>
      </c>
      <c r="B2" s="64" t="s">
        <v>94</v>
      </c>
      <c r="C2" s="65" t="s">
        <v>117</v>
      </c>
      <c r="D2" s="23">
        <f ca="1">+RANDBETWEEN(17,27)</f>
        <v>20</v>
      </c>
    </row>
    <row r="3" spans="1:6" ht="15.75">
      <c r="A3" s="58">
        <v>2</v>
      </c>
      <c r="B3" s="67" t="s">
        <v>95</v>
      </c>
      <c r="C3" s="65" t="s">
        <v>118</v>
      </c>
      <c r="D3" s="23">
        <f t="shared" ref="D3:D16" ca="1" si="0">+RANDBETWEEN(17,27)</f>
        <v>24</v>
      </c>
    </row>
    <row r="4" spans="1:6" ht="15.75">
      <c r="A4" s="66">
        <v>3</v>
      </c>
      <c r="B4" s="64" t="s">
        <v>96</v>
      </c>
      <c r="C4" s="65" t="s">
        <v>119</v>
      </c>
      <c r="D4" s="23">
        <f t="shared" ca="1" si="0"/>
        <v>23</v>
      </c>
    </row>
    <row r="5" spans="1:6" ht="15.75">
      <c r="A5" s="58">
        <v>4</v>
      </c>
      <c r="B5" s="67" t="s">
        <v>97</v>
      </c>
      <c r="C5" s="65" t="s">
        <v>120</v>
      </c>
      <c r="D5" s="23">
        <f t="shared" ca="1" si="0"/>
        <v>22</v>
      </c>
    </row>
    <row r="6" spans="1:6" ht="15.75">
      <c r="A6" s="66">
        <v>5</v>
      </c>
      <c r="B6" s="68" t="s">
        <v>93</v>
      </c>
      <c r="C6" s="65" t="s">
        <v>121</v>
      </c>
      <c r="D6" s="23">
        <f t="shared" ca="1" si="0"/>
        <v>24</v>
      </c>
    </row>
    <row r="7" spans="1:6" ht="15.75">
      <c r="A7" s="58">
        <v>6</v>
      </c>
      <c r="B7" s="67" t="s">
        <v>98</v>
      </c>
      <c r="C7" s="65" t="s">
        <v>122</v>
      </c>
      <c r="D7" s="23">
        <f t="shared" ca="1" si="0"/>
        <v>24</v>
      </c>
    </row>
    <row r="8" spans="1:6" ht="15.75">
      <c r="A8" s="66">
        <v>7</v>
      </c>
      <c r="B8" s="64" t="s">
        <v>99</v>
      </c>
      <c r="C8" s="65" t="s">
        <v>123</v>
      </c>
      <c r="D8" s="23">
        <f t="shared" ca="1" si="0"/>
        <v>26</v>
      </c>
    </row>
    <row r="9" spans="1:6" ht="15.75">
      <c r="A9" s="58">
        <v>8</v>
      </c>
      <c r="B9" s="67" t="s">
        <v>100</v>
      </c>
      <c r="C9" s="65" t="s">
        <v>124</v>
      </c>
      <c r="D9" s="23">
        <f t="shared" ca="1" si="0"/>
        <v>20</v>
      </c>
    </row>
    <row r="10" spans="1:6" ht="15.75">
      <c r="A10" s="66">
        <v>9</v>
      </c>
      <c r="B10" s="64" t="s">
        <v>101</v>
      </c>
      <c r="C10" s="65" t="s">
        <v>125</v>
      </c>
      <c r="D10" s="23">
        <f t="shared" ca="1" si="0"/>
        <v>26</v>
      </c>
    </row>
    <row r="11" spans="1:6" ht="15.75">
      <c r="A11" s="58">
        <v>10</v>
      </c>
      <c r="B11" s="67" t="s">
        <v>102</v>
      </c>
      <c r="C11" s="65" t="s">
        <v>126</v>
      </c>
      <c r="D11" s="23">
        <f t="shared" ca="1" si="0"/>
        <v>17</v>
      </c>
    </row>
    <row r="12" spans="1:6" ht="15.75">
      <c r="A12" s="66">
        <v>11</v>
      </c>
      <c r="B12" s="64" t="s">
        <v>105</v>
      </c>
      <c r="C12" s="65" t="s">
        <v>127</v>
      </c>
      <c r="D12" s="23">
        <f t="shared" ca="1" si="0"/>
        <v>20</v>
      </c>
    </row>
    <row r="13" spans="1:6" ht="15.75">
      <c r="A13" s="58">
        <v>12</v>
      </c>
      <c r="B13" s="67" t="s">
        <v>106</v>
      </c>
      <c r="C13" s="65" t="s">
        <v>128</v>
      </c>
      <c r="D13" s="23">
        <f t="shared" ca="1" si="0"/>
        <v>18</v>
      </c>
    </row>
    <row r="14" spans="1:6" ht="15.75">
      <c r="A14" s="75">
        <v>13</v>
      </c>
      <c r="B14" s="73" t="s">
        <v>107</v>
      </c>
      <c r="C14" s="74" t="s">
        <v>129</v>
      </c>
      <c r="D14" s="23">
        <f t="shared" ca="1" si="0"/>
        <v>26</v>
      </c>
    </row>
    <row r="15" spans="1:6" ht="15.75">
      <c r="A15" s="58">
        <v>14</v>
      </c>
      <c r="B15" s="67" t="s">
        <v>103</v>
      </c>
      <c r="C15" s="65" t="s">
        <v>130</v>
      </c>
      <c r="D15" s="23">
        <f t="shared" ca="1" si="0"/>
        <v>19</v>
      </c>
    </row>
    <row r="16" spans="1:6" ht="15.75">
      <c r="A16" s="66">
        <v>15</v>
      </c>
      <c r="B16" s="64" t="s">
        <v>104</v>
      </c>
      <c r="C16" s="65" t="s">
        <v>131</v>
      </c>
      <c r="D16" s="23">
        <f t="shared" ca="1" si="0"/>
        <v>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3BA7B691-E98B-425B-B329-A745C830722D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28C35DEF-4168-46ED-95A9-7245C59A9FBE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01F5EF47-1932-4DB5-A6C9-B4D1516ED495}">
  <ds:schemaRefs>
    <ds:schemaRef ds:uri="http://www.w3.org/2001/XMLSchema"/>
    <ds:schemaRef ds:uri="http://microsoft.data.visualization.engine.tours/1.0"/>
  </ds:schemaRefs>
</ds:datastoreItem>
</file>

<file path=customXml/itemProps4.xml><?xml version="1.0" encoding="utf-8"?>
<ds:datastoreItem xmlns:ds="http://schemas.openxmlformats.org/officeDocument/2006/customXml" ds:itemID="{FAE7E9C0-A9CB-4D74-B059-79BAD86607F6}">
  <ds:schemaRefs>
    <ds:schemaRef ds:uri="http://www.w3.org/2001/XMLSchema"/>
    <ds:schemaRef ds:uri="http://microsoft.data.visualization.Client.Excel.LState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Noi dung</vt:lpstr>
      <vt:lpstr>Sheet2</vt:lpstr>
      <vt:lpstr>hAM IF</vt:lpstr>
      <vt:lpstr>Sheet1</vt:lpstr>
      <vt:lpstr>Sheet3</vt:lpstr>
      <vt:lpstr>vd ham vlookup</vt:lpstr>
      <vt:lpstr>Ngày công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trinv</dc:creator>
  <cp:lastModifiedBy>Admin</cp:lastModifiedBy>
  <cp:lastPrinted>2018-11-03T18:19:28Z</cp:lastPrinted>
  <dcterms:created xsi:type="dcterms:W3CDTF">2018-10-29T10:50:36Z</dcterms:created>
  <dcterms:modified xsi:type="dcterms:W3CDTF">2020-05-15T16:53:51Z</dcterms:modified>
</cp:coreProperties>
</file>